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58D3E491-B6FA-4348-93D0-662BBCD26F82}" xr6:coauthVersionLast="47" xr6:coauthVersionMax="47" xr10:uidLastSave="{00000000-0000-0000-0000-000000000000}"/>
  <bookViews>
    <workbookView xWindow="-108" yWindow="-108" windowWidth="23256" windowHeight="12456" xr2:uid="{EBAE14F2-19BC-4A13-BCAA-7EB2D9E7114A}"/>
  </bookViews>
  <sheets>
    <sheet name="合成粗度での等流水深" sheetId="3" r:id="rId1"/>
    <sheet name="説明用(計算前)" sheetId="4" r:id="rId2"/>
    <sheet name="説明用 (計算後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" l="1"/>
  <c r="B40" i="5"/>
  <c r="B39" i="5"/>
  <c r="I32" i="5"/>
  <c r="F32" i="5"/>
  <c r="I31" i="5"/>
  <c r="F31" i="5"/>
  <c r="J31" i="5" s="1"/>
  <c r="I30" i="5"/>
  <c r="F30" i="5"/>
  <c r="G19" i="5"/>
  <c r="I40" i="4"/>
  <c r="B40" i="4"/>
  <c r="B39" i="4"/>
  <c r="I32" i="4"/>
  <c r="F32" i="4"/>
  <c r="J32" i="4" s="1"/>
  <c r="I31" i="4"/>
  <c r="F31" i="4"/>
  <c r="J31" i="4" s="1"/>
  <c r="I30" i="4"/>
  <c r="I33" i="4" s="1"/>
  <c r="F30" i="4"/>
  <c r="J30" i="4" s="1"/>
  <c r="J33" i="4" s="1"/>
  <c r="G19" i="4"/>
  <c r="I30" i="3"/>
  <c r="I40" i="3"/>
  <c r="I41" i="3" s="1"/>
  <c r="B40" i="3"/>
  <c r="B39" i="3"/>
  <c r="I32" i="3"/>
  <c r="F32" i="3"/>
  <c r="I31" i="3"/>
  <c r="F31" i="3"/>
  <c r="F30" i="3"/>
  <c r="G19" i="3"/>
  <c r="J30" i="5" l="1"/>
  <c r="J32" i="5"/>
  <c r="J33" i="5" s="1"/>
  <c r="I33" i="5"/>
  <c r="B41" i="5"/>
  <c r="I41" i="5"/>
  <c r="E44" i="5"/>
  <c r="I19" i="5"/>
  <c r="I41" i="4"/>
  <c r="B41" i="4"/>
  <c r="B36" i="4"/>
  <c r="I36" i="4"/>
  <c r="E44" i="4"/>
  <c r="I19" i="4"/>
  <c r="J30" i="3"/>
  <c r="I33" i="3"/>
  <c r="I42" i="3" s="1"/>
  <c r="J31" i="3"/>
  <c r="J32" i="3"/>
  <c r="B41" i="3"/>
  <c r="E44" i="3"/>
  <c r="I19" i="3"/>
  <c r="I36" i="5" l="1"/>
  <c r="B36" i="5"/>
  <c r="B42" i="5"/>
  <c r="I42" i="5"/>
  <c r="B42" i="4"/>
  <c r="I42" i="4"/>
  <c r="J33" i="3"/>
  <c r="B42" i="3"/>
  <c r="I44" i="5" l="1"/>
  <c r="B44" i="5"/>
  <c r="I44" i="4"/>
  <c r="B44" i="4"/>
  <c r="I45" i="4"/>
  <c r="B45" i="4"/>
  <c r="I36" i="3"/>
  <c r="B36" i="3"/>
  <c r="I45" i="5" l="1"/>
  <c r="B45" i="5"/>
  <c r="D47" i="5"/>
  <c r="I47" i="5"/>
  <c r="I47" i="4"/>
  <c r="D47" i="4"/>
  <c r="I44" i="3"/>
  <c r="B44" i="3"/>
  <c r="I45" i="3" l="1"/>
  <c r="B45" i="3"/>
  <c r="I47" i="3" l="1"/>
  <c r="D47" i="3"/>
</calcChain>
</file>

<file path=xl/sharedStrings.xml><?xml version="1.0" encoding="utf-8"?>
<sst xmlns="http://schemas.openxmlformats.org/spreadsheetml/2006/main" count="117" uniqueCount="33">
  <si>
    <t>低水路部</t>
    <rPh sb="0" eb="4">
      <t>テイスイロブ</t>
    </rPh>
    <phoneticPr fontId="2"/>
  </si>
  <si>
    <t>護岸部（左岸側）</t>
    <rPh sb="0" eb="3">
      <t>ゴガンブ</t>
    </rPh>
    <rPh sb="4" eb="7">
      <t>サガンガワ</t>
    </rPh>
    <phoneticPr fontId="2"/>
  </si>
  <si>
    <t>水と接する面</t>
    <rPh sb="0" eb="1">
      <t>ミズ</t>
    </rPh>
    <rPh sb="2" eb="3">
      <t>セッ</t>
    </rPh>
    <rPh sb="5" eb="6">
      <t>メン</t>
    </rPh>
    <phoneticPr fontId="2"/>
  </si>
  <si>
    <t>合計Σ</t>
    <rPh sb="0" eb="2">
      <t>ゴウケイ</t>
    </rPh>
    <phoneticPr fontId="2"/>
  </si>
  <si>
    <t>2/3</t>
    <phoneticPr fontId="2"/>
  </si>
  <si>
    <t>＝</t>
    <phoneticPr fontId="2"/>
  </si>
  <si>
    <t>番号i</t>
    <rPh sb="0" eb="2">
      <t>バンゴウ</t>
    </rPh>
    <phoneticPr fontId="2"/>
  </si>
  <si>
    <t>水深H</t>
    <rPh sb="0" eb="2">
      <t>スイシン</t>
    </rPh>
    <phoneticPr fontId="2"/>
  </si>
  <si>
    <t>m</t>
    <phoneticPr fontId="2"/>
  </si>
  <si>
    <r>
      <t>m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2"/>
        <charset val="128"/>
      </rPr>
      <t>/s</t>
    </r>
    <phoneticPr fontId="2"/>
  </si>
  <si>
    <t>粗度係数n1</t>
    <rPh sb="0" eb="4">
      <t>ソドケイスウ</t>
    </rPh>
    <phoneticPr fontId="2"/>
  </si>
  <si>
    <t>粗度係数n2</t>
    <rPh sb="0" eb="4">
      <t>ソドケイスウ</t>
    </rPh>
    <phoneticPr fontId="2"/>
  </si>
  <si>
    <t>粗度係数n3</t>
    <rPh sb="0" eb="4">
      <t>ソドケイスウ</t>
    </rPh>
    <phoneticPr fontId="2"/>
  </si>
  <si>
    <t>水路縦断勾配I</t>
    <rPh sb="0" eb="2">
      <t>スイロ</t>
    </rPh>
    <rPh sb="2" eb="4">
      <t>ジュウダン</t>
    </rPh>
    <rPh sb="4" eb="6">
      <t>コウバイ</t>
    </rPh>
    <phoneticPr fontId="2"/>
  </si>
  <si>
    <r>
      <t>V＝1／N・R</t>
    </r>
    <r>
      <rPr>
        <vertAlign val="superscript"/>
        <sz val="11"/>
        <color theme="1"/>
        <rFont val="ＭＳ 明朝"/>
        <family val="1"/>
        <charset val="128"/>
      </rPr>
      <t>2/3</t>
    </r>
    <r>
      <rPr>
        <sz val="11"/>
        <color theme="1"/>
        <rFont val="ＭＳ 明朝"/>
        <family val="2"/>
        <charset val="128"/>
      </rPr>
      <t>・I</t>
    </r>
    <r>
      <rPr>
        <vertAlign val="superscript"/>
        <sz val="11"/>
        <color theme="1"/>
        <rFont val="ＭＳ 明朝"/>
        <family val="1"/>
        <charset val="128"/>
      </rPr>
      <t>1/2</t>
    </r>
    <phoneticPr fontId="2"/>
  </si>
  <si>
    <r>
      <t>m</t>
    </r>
    <r>
      <rPr>
        <vertAlign val="superscript"/>
        <sz val="11"/>
        <color theme="1"/>
        <rFont val="ＭＳ 明朝"/>
        <family val="1"/>
        <charset val="128"/>
      </rPr>
      <t>2</t>
    </r>
    <phoneticPr fontId="2"/>
  </si>
  <si>
    <r>
      <t>2/3</t>
    </r>
    <r>
      <rPr>
        <sz val="11"/>
        <color theme="1"/>
        <rFont val="ＭＳ 明朝"/>
        <family val="1"/>
        <charset val="128"/>
      </rPr>
      <t>・</t>
    </r>
    <phoneticPr fontId="2"/>
  </si>
  <si>
    <t>1/2</t>
    <phoneticPr fontId="2"/>
  </si>
  <si>
    <t>m/s</t>
    <phoneticPr fontId="2"/>
  </si>
  <si>
    <t>粗度係数ni</t>
    <rPh sb="0" eb="4">
      <t>ソドケイスウ</t>
    </rPh>
    <phoneticPr fontId="2"/>
  </si>
  <si>
    <r>
      <t>ni</t>
    </r>
    <r>
      <rPr>
        <vertAlign val="superscript"/>
        <sz val="11"/>
        <color theme="1"/>
        <rFont val="ＭＳ 明朝"/>
        <family val="1"/>
        <charset val="128"/>
      </rPr>
      <t>3/2</t>
    </r>
    <r>
      <rPr>
        <sz val="11"/>
        <color theme="1"/>
        <rFont val="ＭＳ 明朝"/>
        <family val="2"/>
        <charset val="128"/>
      </rPr>
      <t>・Si</t>
    </r>
    <phoneticPr fontId="2"/>
  </si>
  <si>
    <t>潤辺Si(m)</t>
    <rPh sb="0" eb="2">
      <t>ジュンペン</t>
    </rPh>
    <phoneticPr fontId="2"/>
  </si>
  <si>
    <t>計画流量Q</t>
    <rPh sb="0" eb="2">
      <t>ケイカク</t>
    </rPh>
    <rPh sb="2" eb="4">
      <t>リュウリョウ</t>
    </rPh>
    <phoneticPr fontId="2"/>
  </si>
  <si>
    <t>1．計算条件</t>
    <rPh sb="2" eb="4">
      <t>ケイサン</t>
    </rPh>
    <rPh sb="4" eb="6">
      <t>ジョウケン</t>
    </rPh>
    <phoneticPr fontId="2"/>
  </si>
  <si>
    <t>2．通水断面</t>
    <rPh sb="2" eb="4">
      <t>ツウスイ</t>
    </rPh>
    <rPh sb="4" eb="6">
      <t>ダンメン</t>
    </rPh>
    <phoneticPr fontId="2"/>
  </si>
  <si>
    <t>3．合成粗度係数</t>
    <rPh sb="2" eb="8">
      <t>ゴウセイソドケイスウ</t>
    </rPh>
    <phoneticPr fontId="2"/>
  </si>
  <si>
    <t>4．流量計算</t>
    <rPh sb="2" eb="6">
      <t>リュウリョウケイサン</t>
    </rPh>
    <phoneticPr fontId="2"/>
  </si>
  <si>
    <t>∴Qとqの差</t>
    <rPh sb="5" eb="6">
      <t>サ</t>
    </rPh>
    <phoneticPr fontId="2"/>
  </si>
  <si>
    <t>左岸側法勾配 1：</t>
    <rPh sb="0" eb="3">
      <t>サガンガワ</t>
    </rPh>
    <rPh sb="3" eb="6">
      <t>ノリコウバイ</t>
    </rPh>
    <phoneticPr fontId="2"/>
  </si>
  <si>
    <t>右岸側法勾配 1：</t>
    <rPh sb="0" eb="2">
      <t>ウガン</t>
    </rPh>
    <rPh sb="2" eb="3">
      <t>ガワ</t>
    </rPh>
    <rPh sb="3" eb="6">
      <t>ノリコウバイ</t>
    </rPh>
    <phoneticPr fontId="2"/>
  </si>
  <si>
    <t>低水路部幅S2</t>
    <rPh sb="0" eb="4">
      <t>テイスイロブ</t>
    </rPh>
    <rPh sb="4" eb="5">
      <t>ハバ</t>
    </rPh>
    <phoneticPr fontId="2"/>
  </si>
  <si>
    <t xml:space="preserve"> 台形断面</t>
    <rPh sb="1" eb="3">
      <t>ダイケイ</t>
    </rPh>
    <rPh sb="3" eb="5">
      <t>ダンメン</t>
    </rPh>
    <phoneticPr fontId="2"/>
  </si>
  <si>
    <t>護岸部（右岸側）</t>
    <rPh sb="0" eb="3">
      <t>ゴガンブ</t>
    </rPh>
    <rPh sb="4" eb="5">
      <t>ミギ</t>
    </rPh>
    <rPh sb="5" eb="6">
      <t>ガン</t>
    </rPh>
    <rPh sb="6" eb="7">
      <t>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</si>
</sst>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7">
    <font>
      <sz val="11"/>
      <color theme="1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6"/>
      <name val="ＭＳ 明朝"/>
      <family val="2"/>
      <charset val="128"/>
    </font>
    <font>
      <vertAlign val="superscript"/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2"/>
      <charset val="128"/>
    </font>
    <font>
      <sz val="1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6" fontId="4" fillId="0" borderId="0" xfId="0" quotePrefix="1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56" fontId="0" fillId="0" borderId="0" xfId="0" quotePrefix="1" applyNumberFormat="1">
      <alignment vertical="center"/>
    </xf>
    <xf numFmtId="0" fontId="0" fillId="0" borderId="0" xfId="0" quotePrefix="1" applyAlignment="1">
      <alignment horizontal="left" vertical="center"/>
    </xf>
    <xf numFmtId="176" fontId="0" fillId="0" borderId="0" xfId="0" quotePrefix="1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quotePrefix="1" applyFont="1">
      <alignment vertical="center"/>
    </xf>
    <xf numFmtId="176" fontId="0" fillId="0" borderId="0" xfId="0" quotePrefix="1" applyNumberFormat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quotePrefix="1" applyNumberFormat="1" applyAlignment="1">
      <alignment horizontal="right" vertical="center"/>
    </xf>
    <xf numFmtId="56" fontId="0" fillId="0" borderId="0" xfId="0" quotePrefix="1" applyNumberForma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601366</xdr:colOff>
      <xdr:row>3</xdr:row>
      <xdr:rowOff>79467</xdr:rowOff>
    </xdr:from>
    <xdr:to>
      <xdr:col>8</xdr:col>
      <xdr:colOff>538811</xdr:colOff>
      <xdr:row>14</xdr:row>
      <xdr:rowOff>48748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6032006-4248-4319-8DC5-B763E9734EC2}"/>
            </a:ext>
          </a:extLst>
        </xdr:cNvPr>
        <xdr:cNvGrpSpPr/>
      </xdr:nvGrpSpPr>
      <xdr:grpSpPr>
        <a:xfrm>
          <a:off x="959506" y="582387"/>
          <a:ext cx="3275005" cy="1813321"/>
          <a:chOff x="993913" y="79513"/>
          <a:chExt cx="3223984" cy="1625802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F5C20757-1085-61D8-05FF-50B4AD083E0A}"/>
              </a:ext>
            </a:extLst>
          </xdr:cNvPr>
          <xdr:cNvGrpSpPr>
            <a:grpSpLocks noChangeAspect="1"/>
          </xdr:cNvGrpSpPr>
        </xdr:nvGrpSpPr>
        <xdr:grpSpPr>
          <a:xfrm>
            <a:off x="993913" y="265043"/>
            <a:ext cx="3223984" cy="1440272"/>
            <a:chOff x="993913" y="265043"/>
            <a:chExt cx="3223984" cy="1440272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AE3632E3-BB29-294C-13D7-42F501C127F4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305573" y="432518"/>
              <a:ext cx="2608903" cy="1272797"/>
              <a:chOff x="1237784" y="704414"/>
              <a:chExt cx="2603876" cy="1291599"/>
            </a:xfrm>
          </xdr:grpSpPr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0975F02F-F547-755D-51DE-7BD806920CF3}"/>
                  </a:ext>
                </a:extLst>
              </xdr:cNvPr>
              <xdr:cNvGrpSpPr/>
            </xdr:nvGrpSpPr>
            <xdr:grpSpPr>
              <a:xfrm>
                <a:off x="1237784" y="941189"/>
                <a:ext cx="624470" cy="782531"/>
                <a:chOff x="1237784" y="941189"/>
                <a:chExt cx="624470" cy="782531"/>
              </a:xfrm>
            </xdr:grpSpPr>
            <xdr:grpSp>
              <xdr:nvGrpSpPr>
                <xdr:cNvPr id="44" name="グループ化 43">
                  <a:extLst>
                    <a:ext uri="{FF2B5EF4-FFF2-40B4-BE49-F238E27FC236}">
                      <a16:creationId xmlns:a16="http://schemas.microsoft.com/office/drawing/2014/main" id="{9C0402F3-FBC5-36E1-87E4-60BA062B9475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1237784" y="941189"/>
                  <a:ext cx="624470" cy="782531"/>
                  <a:chOff x="1012371" y="443427"/>
                  <a:chExt cx="1064571" cy="1323479"/>
                </a:xfrm>
              </xdr:grpSpPr>
              <xdr:cxnSp macro="">
                <xdr:nvCxnSpPr>
                  <xdr:cNvPr id="46" name="直線コネクタ 45">
                    <a:extLst>
                      <a:ext uri="{FF2B5EF4-FFF2-40B4-BE49-F238E27FC236}">
                        <a16:creationId xmlns:a16="http://schemas.microsoft.com/office/drawing/2014/main" id="{02BA64A3-F3C7-8CD6-0F4F-D887FF6B5B86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7" name="直線コネクタ 46">
                    <a:extLst>
                      <a:ext uri="{FF2B5EF4-FFF2-40B4-BE49-F238E27FC236}">
                        <a16:creationId xmlns:a16="http://schemas.microsoft.com/office/drawing/2014/main" id="{92CEAFEF-6D8B-67E6-D9C9-2079E05BED66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8" name="直線矢印コネクタ 47">
                    <a:extLst>
                      <a:ext uri="{FF2B5EF4-FFF2-40B4-BE49-F238E27FC236}">
                        <a16:creationId xmlns:a16="http://schemas.microsoft.com/office/drawing/2014/main" id="{0DF7DE10-C9DA-F6CF-8B0F-6E9A9053D29A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45" name="テキスト ボックス 1">
                  <a:extLst>
                    <a:ext uri="{FF2B5EF4-FFF2-40B4-BE49-F238E27FC236}">
                      <a16:creationId xmlns:a16="http://schemas.microsoft.com/office/drawing/2014/main" id="{1C0ED830-410D-DFA1-4568-1A2E62D21C15}"/>
                    </a:ext>
                  </a:extLst>
                </xdr:cNvPr>
                <xdr:cNvSpPr txBox="1"/>
              </xdr:nvSpPr>
              <xdr:spPr>
                <a:xfrm rot="3831560">
                  <a:off x="1320766" y="1235427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4" name="グループ化 13">
                <a:extLst>
                  <a:ext uri="{FF2B5EF4-FFF2-40B4-BE49-F238E27FC236}">
                    <a16:creationId xmlns:a16="http://schemas.microsoft.com/office/drawing/2014/main" id="{76BB9FB3-DCC1-8E46-47FF-1DADD0FF7450}"/>
                  </a:ext>
                </a:extLst>
              </xdr:cNvPr>
              <xdr:cNvGrpSpPr/>
            </xdr:nvGrpSpPr>
            <xdr:grpSpPr>
              <a:xfrm>
                <a:off x="1494790" y="704414"/>
                <a:ext cx="2057619" cy="888885"/>
                <a:chOff x="1494790" y="704414"/>
                <a:chExt cx="2057619" cy="888885"/>
              </a:xfrm>
            </xdr:grpSpPr>
            <xdr:grpSp>
              <xdr:nvGrpSpPr>
                <xdr:cNvPr id="30" name="グループ化 29">
                  <a:extLst>
                    <a:ext uri="{FF2B5EF4-FFF2-40B4-BE49-F238E27FC236}">
                      <a16:creationId xmlns:a16="http://schemas.microsoft.com/office/drawing/2014/main" id="{55D4810A-83A3-DF35-79E9-61F324BD6322}"/>
                    </a:ext>
                  </a:extLst>
                </xdr:cNvPr>
                <xdr:cNvGrpSpPr/>
              </xdr:nvGrpSpPr>
              <xdr:grpSpPr>
                <a:xfrm>
                  <a:off x="1494790" y="704414"/>
                  <a:ext cx="2057619" cy="806399"/>
                  <a:chOff x="1494790" y="700825"/>
                  <a:chExt cx="2063130" cy="802810"/>
                </a:xfrm>
              </xdr:grpSpPr>
              <xdr:grpSp>
                <xdr:nvGrpSpPr>
                  <xdr:cNvPr id="39" name="グループ化 38">
                    <a:extLst>
                      <a:ext uri="{FF2B5EF4-FFF2-40B4-BE49-F238E27FC236}">
                        <a16:creationId xmlns:a16="http://schemas.microsoft.com/office/drawing/2014/main" id="{0E488CF1-F0A6-6E15-C802-5F5B0B9EEE41}"/>
                      </a:ext>
                    </a:extLst>
                  </xdr:cNvPr>
                  <xdr:cNvGrpSpPr>
                    <a:grpSpLocks noChangeAspect="1"/>
                  </xdr:cNvGrpSpPr>
                </xdr:nvGrpSpPr>
                <xdr:grpSpPr>
                  <a:xfrm>
                    <a:off x="1494790" y="700825"/>
                    <a:ext cx="2063130" cy="802810"/>
                    <a:chOff x="6680200" y="825500"/>
                    <a:chExt cx="3048000" cy="1187450"/>
                  </a:xfrm>
                </xdr:grpSpPr>
                <xdr:cxnSp macro="">
                  <xdr:nvCxnSpPr>
                    <xdr:cNvPr id="41" name="直線コネクタ 40">
                      <a:extLst>
                        <a:ext uri="{FF2B5EF4-FFF2-40B4-BE49-F238E27FC236}">
                          <a16:creationId xmlns:a16="http://schemas.microsoft.com/office/drawing/2014/main" id="{4FA90E94-D2CA-0216-E913-5329025586E5}"/>
                        </a:ext>
                      </a:extLst>
                    </xdr:cNvPr>
                    <xdr:cNvCxnSpPr/>
                  </xdr:nvCxnSpPr>
                  <xdr:spPr>
                    <a:xfrm>
                      <a:off x="66802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2" name="直線コネクタ 41">
                      <a:extLst>
                        <a:ext uri="{FF2B5EF4-FFF2-40B4-BE49-F238E27FC236}">
                          <a16:creationId xmlns:a16="http://schemas.microsoft.com/office/drawing/2014/main" id="{21B3616B-5EF6-AB16-B428-4FD2758415F1}"/>
                        </a:ext>
                      </a:extLst>
                    </xdr:cNvPr>
                    <xdr:cNvCxnSpPr/>
                  </xdr:nvCxnSpPr>
                  <xdr:spPr>
                    <a:xfrm>
                      <a:off x="7289800" y="2012950"/>
                      <a:ext cx="1828800" cy="0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3" name="直線コネクタ 42">
                      <a:extLst>
                        <a:ext uri="{FF2B5EF4-FFF2-40B4-BE49-F238E27FC236}">
                          <a16:creationId xmlns:a16="http://schemas.microsoft.com/office/drawing/2014/main" id="{E55E1BAF-4277-1594-5D0D-1DAB8E1A14B1}"/>
                        </a:ext>
                      </a:extLst>
                    </xdr:cNvPr>
                    <xdr:cNvCxnSpPr/>
                  </xdr:nvCxnSpPr>
                  <xdr:spPr>
                    <a:xfrm flipH="1">
                      <a:off x="91186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0" name="直線コネクタ 39">
                    <a:extLst>
                      <a:ext uri="{FF2B5EF4-FFF2-40B4-BE49-F238E27FC236}">
                        <a16:creationId xmlns:a16="http://schemas.microsoft.com/office/drawing/2014/main" id="{613E3CAF-C19C-FDFB-9A75-35F411BCFFC3}"/>
                      </a:ext>
                    </a:extLst>
                  </xdr:cNvPr>
                  <xdr:cNvCxnSpPr/>
                </xdr:nvCxnSpPr>
                <xdr:spPr>
                  <a:xfrm>
                    <a:off x="1606589" y="922066"/>
                    <a:ext cx="1831704" cy="0"/>
                  </a:xfrm>
                  <a:prstGeom prst="line">
                    <a:avLst/>
                  </a:prstGeom>
                  <a:ln w="9525">
                    <a:solidFill>
                      <a:srgbClr val="0070C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31" name="グループ化 30">
                  <a:extLst>
                    <a:ext uri="{FF2B5EF4-FFF2-40B4-BE49-F238E27FC236}">
                      <a16:creationId xmlns:a16="http://schemas.microsoft.com/office/drawing/2014/main" id="{BE93DDE7-4D8C-8305-C1F1-CB1226B24A1E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2404946" y="855697"/>
                  <a:ext cx="280670" cy="169171"/>
                  <a:chOff x="0" y="0"/>
                  <a:chExt cx="571500" cy="342900"/>
                </a:xfrm>
              </xdr:grpSpPr>
              <xdr:sp macro="" textlink="">
                <xdr:nvSpPr>
                  <xdr:cNvPr id="35" name="二等辺三角形 34">
                    <a:extLst>
                      <a:ext uri="{FF2B5EF4-FFF2-40B4-BE49-F238E27FC236}">
                        <a16:creationId xmlns:a16="http://schemas.microsoft.com/office/drawing/2014/main" id="{A491163B-FB7F-BF55-2A4B-6762881C68C7}"/>
                      </a:ext>
                    </a:extLst>
                  </xdr:cNvPr>
                  <xdr:cNvSpPr/>
                </xdr:nvSpPr>
                <xdr:spPr>
                  <a:xfrm rot="10800000">
                    <a:off x="219075" y="0"/>
                    <a:ext cx="146539" cy="140677"/>
                  </a:xfrm>
                  <a:prstGeom prst="triangl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cxnSp macro="">
                <xdr:nvCxnSpPr>
                  <xdr:cNvPr id="36" name="直線コネクタ 35">
                    <a:extLst>
                      <a:ext uri="{FF2B5EF4-FFF2-40B4-BE49-F238E27FC236}">
                        <a16:creationId xmlns:a16="http://schemas.microsoft.com/office/drawing/2014/main" id="{2B2B02CA-867E-95F8-55AE-C892C62D75CA}"/>
                      </a:ext>
                    </a:extLst>
                  </xdr:cNvPr>
                  <xdr:cNvCxnSpPr/>
                </xdr:nvCxnSpPr>
                <xdr:spPr>
                  <a:xfrm>
                    <a:off x="0" y="209551"/>
                    <a:ext cx="571500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7" name="直線コネクタ 36">
                    <a:extLst>
                      <a:ext uri="{FF2B5EF4-FFF2-40B4-BE49-F238E27FC236}">
                        <a16:creationId xmlns:a16="http://schemas.microsoft.com/office/drawing/2014/main" id="{BD2305B0-DA4F-3C99-E855-46ED189684F5}"/>
                      </a:ext>
                    </a:extLst>
                  </xdr:cNvPr>
                  <xdr:cNvCxnSpPr/>
                </xdr:nvCxnSpPr>
                <xdr:spPr>
                  <a:xfrm>
                    <a:off x="128588" y="276225"/>
                    <a:ext cx="304801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FE8C2D88-76CF-BDE4-D321-629D6AB53B79}"/>
                      </a:ext>
                    </a:extLst>
                  </xdr:cNvPr>
                  <xdr:cNvCxnSpPr/>
                </xdr:nvCxnSpPr>
                <xdr:spPr>
                  <a:xfrm>
                    <a:off x="242888" y="342900"/>
                    <a:ext cx="107949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2" name="テキスト ボックス 1">
                  <a:extLst>
                    <a:ext uri="{FF2B5EF4-FFF2-40B4-BE49-F238E27FC236}">
                      <a16:creationId xmlns:a16="http://schemas.microsoft.com/office/drawing/2014/main" id="{F6486A7C-6E22-D7B0-FD45-EC3E38E34C41}"/>
                    </a:ext>
                  </a:extLst>
                </xdr:cNvPr>
                <xdr:cNvSpPr txBox="1"/>
              </xdr:nvSpPr>
              <xdr:spPr>
                <a:xfrm rot="3831560">
                  <a:off x="1669203" y="1062436"/>
                  <a:ext cx="321113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3" name="テキスト ボックス 1">
                  <a:extLst>
                    <a:ext uri="{FF2B5EF4-FFF2-40B4-BE49-F238E27FC236}">
                      <a16:creationId xmlns:a16="http://schemas.microsoft.com/office/drawing/2014/main" id="{8DF1196C-3E85-648C-3898-5BA561C33443}"/>
                    </a:ext>
                  </a:extLst>
                </xdr:cNvPr>
                <xdr:cNvSpPr txBox="1"/>
              </xdr:nvSpPr>
              <xdr:spPr>
                <a:xfrm rot="17956583">
                  <a:off x="3060355" y="1095077"/>
                  <a:ext cx="321113" cy="260459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4" name="テキスト ボックス 1">
                  <a:extLst>
                    <a:ext uri="{FF2B5EF4-FFF2-40B4-BE49-F238E27FC236}">
                      <a16:creationId xmlns:a16="http://schemas.microsoft.com/office/drawing/2014/main" id="{FA674BD0-0071-8354-2A47-45337FB3B904}"/>
                    </a:ext>
                  </a:extLst>
                </xdr:cNvPr>
                <xdr:cNvSpPr txBox="1"/>
              </xdr:nvSpPr>
              <xdr:spPr>
                <a:xfrm>
                  <a:off x="2373594" y="1327458"/>
                  <a:ext cx="319318" cy="265841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1C9BD99C-030E-AA22-8D6D-8ED928FAF1A1}"/>
                  </a:ext>
                </a:extLst>
              </xdr:cNvPr>
              <xdr:cNvGrpSpPr/>
            </xdr:nvGrpSpPr>
            <xdr:grpSpPr>
              <a:xfrm>
                <a:off x="3187456" y="959775"/>
                <a:ext cx="654204" cy="782531"/>
                <a:chOff x="3187456" y="959775"/>
                <a:chExt cx="654204" cy="782531"/>
              </a:xfrm>
            </xdr:grpSpPr>
            <xdr:grpSp>
              <xdr:nvGrpSpPr>
                <xdr:cNvPr id="25" name="グループ化 24">
                  <a:extLst>
                    <a:ext uri="{FF2B5EF4-FFF2-40B4-BE49-F238E27FC236}">
                      <a16:creationId xmlns:a16="http://schemas.microsoft.com/office/drawing/2014/main" id="{AB3F55F8-3D43-F5A6-6944-9CC31C908B98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 flipH="1">
                  <a:off x="3187456" y="959775"/>
                  <a:ext cx="654204" cy="782531"/>
                  <a:chOff x="1012371" y="443427"/>
                  <a:chExt cx="1064571" cy="1323479"/>
                </a:xfrm>
              </xdr:grpSpPr>
              <xdr:cxnSp macro="">
                <xdr:nvCxnSpPr>
                  <xdr:cNvPr id="27" name="直線コネクタ 26">
                    <a:extLst>
                      <a:ext uri="{FF2B5EF4-FFF2-40B4-BE49-F238E27FC236}">
                        <a16:creationId xmlns:a16="http://schemas.microsoft.com/office/drawing/2014/main" id="{08995C88-2475-5B4B-60A7-C90725A77EBB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8" name="直線コネクタ 27">
                    <a:extLst>
                      <a:ext uri="{FF2B5EF4-FFF2-40B4-BE49-F238E27FC236}">
                        <a16:creationId xmlns:a16="http://schemas.microsoft.com/office/drawing/2014/main" id="{9E34ED6A-71DF-B4A0-B55E-897578BF084C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9" name="直線矢印コネクタ 28">
                    <a:extLst>
                      <a:ext uri="{FF2B5EF4-FFF2-40B4-BE49-F238E27FC236}">
                        <a16:creationId xmlns:a16="http://schemas.microsoft.com/office/drawing/2014/main" id="{547A345E-24D8-D018-2D39-C5249587A559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6" name="テキスト ボックス 1">
                  <a:extLst>
                    <a:ext uri="{FF2B5EF4-FFF2-40B4-BE49-F238E27FC236}">
                      <a16:creationId xmlns:a16="http://schemas.microsoft.com/office/drawing/2014/main" id="{74019A96-F313-24D0-A87A-0E988F92C961}"/>
                    </a:ext>
                  </a:extLst>
                </xdr:cNvPr>
                <xdr:cNvSpPr txBox="1"/>
              </xdr:nvSpPr>
              <xdr:spPr>
                <a:xfrm rot="17956583">
                  <a:off x="3452572" y="1254013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13942EEF-4E61-9412-3271-0BD29AF35392}"/>
                  </a:ext>
                </a:extLst>
              </xdr:cNvPr>
              <xdr:cNvGrpSpPr/>
            </xdr:nvGrpSpPr>
            <xdr:grpSpPr>
              <a:xfrm>
                <a:off x="1890471" y="1589272"/>
                <a:ext cx="1259165" cy="406741"/>
                <a:chOff x="1890471" y="1589272"/>
                <a:chExt cx="1259165" cy="406741"/>
              </a:xfrm>
            </xdr:grpSpPr>
            <xdr:grpSp>
              <xdr:nvGrpSpPr>
                <xdr:cNvPr id="20" name="グループ化 19">
                  <a:extLst>
                    <a:ext uri="{FF2B5EF4-FFF2-40B4-BE49-F238E27FC236}">
                      <a16:creationId xmlns:a16="http://schemas.microsoft.com/office/drawing/2014/main" id="{4CE6A927-5B20-4EDA-F85F-DF9B84FE8E3A}"/>
                    </a:ext>
                  </a:extLst>
                </xdr:cNvPr>
                <xdr:cNvGrpSpPr/>
              </xdr:nvGrpSpPr>
              <xdr:grpSpPr>
                <a:xfrm>
                  <a:off x="1890471" y="1589272"/>
                  <a:ext cx="1259165" cy="406741"/>
                  <a:chOff x="5658429" y="3304114"/>
                  <a:chExt cx="1614170" cy="334161"/>
                </a:xfrm>
              </xdr:grpSpPr>
              <xdr:cxnSp macro="">
                <xdr:nvCxnSpPr>
                  <xdr:cNvPr id="22" name="直線コネクタ 21">
                    <a:extLst>
                      <a:ext uri="{FF2B5EF4-FFF2-40B4-BE49-F238E27FC236}">
                        <a16:creationId xmlns:a16="http://schemas.microsoft.com/office/drawing/2014/main" id="{C593F658-26A2-06B2-82BC-F3DA2F417D0F}"/>
                      </a:ext>
                    </a:extLst>
                  </xdr:cNvPr>
                  <xdr:cNvCxnSpPr/>
                </xdr:nvCxnSpPr>
                <xdr:spPr>
                  <a:xfrm>
                    <a:off x="5660334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3" name="直線コネクタ 22">
                    <a:extLst>
                      <a:ext uri="{FF2B5EF4-FFF2-40B4-BE49-F238E27FC236}">
                        <a16:creationId xmlns:a16="http://schemas.microsoft.com/office/drawing/2014/main" id="{D6F63F66-6DE2-27F2-8EC1-4ACA92927C43}"/>
                      </a:ext>
                    </a:extLst>
                  </xdr:cNvPr>
                  <xdr:cNvCxnSpPr/>
                </xdr:nvCxnSpPr>
                <xdr:spPr>
                  <a:xfrm>
                    <a:off x="7272599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" name="直線コネクタ 23">
                    <a:extLst>
                      <a:ext uri="{FF2B5EF4-FFF2-40B4-BE49-F238E27FC236}">
                        <a16:creationId xmlns:a16="http://schemas.microsoft.com/office/drawing/2014/main" id="{959A8E6B-991D-3ABD-1E26-F700643DEF51}"/>
                      </a:ext>
                    </a:extLst>
                  </xdr:cNvPr>
                  <xdr:cNvCxnSpPr/>
                </xdr:nvCxnSpPr>
                <xdr:spPr>
                  <a:xfrm>
                    <a:off x="5658429" y="3550582"/>
                    <a:ext cx="1613535" cy="0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1" name="テキスト ボックス 1">
                  <a:extLst>
                    <a:ext uri="{FF2B5EF4-FFF2-40B4-BE49-F238E27FC236}">
                      <a16:creationId xmlns:a16="http://schemas.microsoft.com/office/drawing/2014/main" id="{5C3FC837-5040-80B8-3C79-91FF1444FAE5}"/>
                    </a:ext>
                  </a:extLst>
                </xdr:cNvPr>
                <xdr:cNvSpPr txBox="1"/>
              </xdr:nvSpPr>
              <xdr:spPr>
                <a:xfrm>
                  <a:off x="2367775" y="1703060"/>
                  <a:ext cx="319318" cy="267636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39313A01-EB4E-70EA-C3E6-E3E38AC023E5}"/>
                  </a:ext>
                </a:extLst>
              </xdr:cNvPr>
              <xdr:cNvGrpSpPr/>
            </xdr:nvGrpSpPr>
            <xdr:grpSpPr>
              <a:xfrm>
                <a:off x="2105528" y="928699"/>
                <a:ext cx="264047" cy="579535"/>
                <a:chOff x="2105528" y="928699"/>
                <a:chExt cx="264047" cy="579535"/>
              </a:xfrm>
            </xdr:grpSpPr>
            <xdr:cxnSp macro="">
              <xdr:nvCxnSpPr>
                <xdr:cNvPr id="18" name="直線矢印コネクタ 17">
                  <a:extLst>
                    <a:ext uri="{FF2B5EF4-FFF2-40B4-BE49-F238E27FC236}">
                      <a16:creationId xmlns:a16="http://schemas.microsoft.com/office/drawing/2014/main" id="{E821B7C4-63E0-AD65-50CD-C82F79F0BC44}"/>
                    </a:ext>
                  </a:extLst>
                </xdr:cNvPr>
                <xdr:cNvCxnSpPr/>
              </xdr:nvCxnSpPr>
              <xdr:spPr>
                <a:xfrm>
                  <a:off x="2276913" y="928699"/>
                  <a:ext cx="0" cy="57953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headEnd type="triangle"/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9" name="テキスト ボックス 1">
                  <a:extLst>
                    <a:ext uri="{FF2B5EF4-FFF2-40B4-BE49-F238E27FC236}">
                      <a16:creationId xmlns:a16="http://schemas.microsoft.com/office/drawing/2014/main" id="{7BFD73C0-0835-84E0-691D-15DCC1F56C94}"/>
                    </a:ext>
                  </a:extLst>
                </xdr:cNvPr>
                <xdr:cNvSpPr txBox="1"/>
              </xdr:nvSpPr>
              <xdr:spPr>
                <a:xfrm rot="16200000">
                  <a:off x="2111556" y="1090078"/>
                  <a:ext cx="25199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altLang="ja-JP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H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11" name="テキスト ボックス 1">
              <a:extLst>
                <a:ext uri="{FF2B5EF4-FFF2-40B4-BE49-F238E27FC236}">
                  <a16:creationId xmlns:a16="http://schemas.microsoft.com/office/drawing/2014/main" id="{59BAF007-3F03-5C40-5636-DCE89F3CC191}"/>
                </a:ext>
              </a:extLst>
            </xdr:cNvPr>
            <xdr:cNvSpPr txBox="1"/>
          </xdr:nvSpPr>
          <xdr:spPr>
            <a:xfrm>
              <a:off x="3629274" y="265043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右岸側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2" name="テキスト ボックス 1">
              <a:extLst>
                <a:ext uri="{FF2B5EF4-FFF2-40B4-BE49-F238E27FC236}">
                  <a16:creationId xmlns:a16="http://schemas.microsoft.com/office/drawing/2014/main" id="{48CD3ED5-61D9-0C6F-DC85-52F1279BBC26}"/>
                </a:ext>
              </a:extLst>
            </xdr:cNvPr>
            <xdr:cNvSpPr txBox="1"/>
          </xdr:nvSpPr>
          <xdr:spPr>
            <a:xfrm>
              <a:off x="993913" y="271670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左岸側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F2E8AE3A-B057-5E7E-91B5-C41DB458AE8E}"/>
              </a:ext>
            </a:extLst>
          </xdr:cNvPr>
          <xdr:cNvGrpSpPr/>
        </xdr:nvGrpSpPr>
        <xdr:grpSpPr>
          <a:xfrm>
            <a:off x="1709531" y="79513"/>
            <a:ext cx="1782417" cy="513463"/>
            <a:chOff x="1709531" y="79513"/>
            <a:chExt cx="1782417" cy="513463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95CB0120-4346-4AEF-0A44-34357215AA4E}"/>
                </a:ext>
              </a:extLst>
            </xdr:cNvPr>
            <xdr:cNvGrpSpPr/>
          </xdr:nvGrpSpPr>
          <xdr:grpSpPr>
            <a:xfrm>
              <a:off x="1709531" y="192156"/>
              <a:ext cx="1782417" cy="400820"/>
              <a:chOff x="1709531" y="192156"/>
              <a:chExt cx="1782417" cy="400820"/>
            </a:xfrm>
          </xdr:grpSpPr>
          <xdr:cxnSp macro="">
            <xdr:nvCxnSpPr>
              <xdr:cNvPr id="7" name="直線コネクタ 6">
                <a:extLst>
                  <a:ext uri="{FF2B5EF4-FFF2-40B4-BE49-F238E27FC236}">
                    <a16:creationId xmlns:a16="http://schemas.microsoft.com/office/drawing/2014/main" id="{8FF62ED6-CABB-3C2F-5513-2CBEC91A2008}"/>
                  </a:ext>
                </a:extLst>
              </xdr:cNvPr>
              <xdr:cNvCxnSpPr/>
            </xdr:nvCxnSpPr>
            <xdr:spPr>
              <a:xfrm>
                <a:off x="1711020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直線コネクタ 7">
                <a:extLst>
                  <a:ext uri="{FF2B5EF4-FFF2-40B4-BE49-F238E27FC236}">
                    <a16:creationId xmlns:a16="http://schemas.microsoft.com/office/drawing/2014/main" id="{48EF7878-4FB3-7474-7777-86CBBCE72DDA}"/>
                  </a:ext>
                </a:extLst>
              </xdr:cNvPr>
              <xdr:cNvCxnSpPr/>
            </xdr:nvCxnSpPr>
            <xdr:spPr>
              <a:xfrm>
                <a:off x="3487962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FD97B577-F037-ACCA-8367-31F2A6B22682}"/>
                  </a:ext>
                </a:extLst>
              </xdr:cNvPr>
              <xdr:cNvCxnSpPr/>
            </xdr:nvCxnSpPr>
            <xdr:spPr>
              <a:xfrm>
                <a:off x="1709531" y="262503"/>
                <a:ext cx="1782417" cy="0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テキスト ボックス 1">
              <a:extLst>
                <a:ext uri="{FF2B5EF4-FFF2-40B4-BE49-F238E27FC236}">
                  <a16:creationId xmlns:a16="http://schemas.microsoft.com/office/drawing/2014/main" id="{159801A9-6831-A586-3EB7-FF75793D020D}"/>
                </a:ext>
              </a:extLst>
            </xdr:cNvPr>
            <xdr:cNvSpPr txBox="1"/>
          </xdr:nvSpPr>
          <xdr:spPr>
            <a:xfrm>
              <a:off x="2504661" y="79513"/>
              <a:ext cx="319934" cy="26374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en-US" altLang="ja-JP" sz="105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B</a:t>
              </a:r>
              <a:endParaRPr lang="ja-JP" sz="105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314494</xdr:colOff>
      <xdr:row>3</xdr:row>
      <xdr:rowOff>79467</xdr:rowOff>
    </xdr:from>
    <xdr:to>
      <xdr:col>8</xdr:col>
      <xdr:colOff>251939</xdr:colOff>
      <xdr:row>14</xdr:row>
      <xdr:rowOff>48748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CC3FFED-EE61-4B9F-AB8D-76F442D2C2EA}"/>
            </a:ext>
          </a:extLst>
        </xdr:cNvPr>
        <xdr:cNvGrpSpPr/>
      </xdr:nvGrpSpPr>
      <xdr:grpSpPr>
        <a:xfrm>
          <a:off x="673723" y="569324"/>
          <a:ext cx="3290245" cy="1765424"/>
          <a:chOff x="993913" y="79513"/>
          <a:chExt cx="3223984" cy="1625802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84E00E8-CAA4-5CB2-9919-F9C30F539EEF}"/>
              </a:ext>
            </a:extLst>
          </xdr:cNvPr>
          <xdr:cNvGrpSpPr>
            <a:grpSpLocks noChangeAspect="1"/>
          </xdr:cNvGrpSpPr>
        </xdr:nvGrpSpPr>
        <xdr:grpSpPr>
          <a:xfrm>
            <a:off x="993913" y="265043"/>
            <a:ext cx="3223984" cy="1440272"/>
            <a:chOff x="993913" y="265043"/>
            <a:chExt cx="3223984" cy="1440272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50F810AE-3904-3F76-2F90-11A7863C93AB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305573" y="432518"/>
              <a:ext cx="2608903" cy="1272797"/>
              <a:chOff x="1237784" y="704414"/>
              <a:chExt cx="2603876" cy="1291599"/>
            </a:xfrm>
          </xdr:grpSpPr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1E2FBBE8-65E9-B52C-8246-427813C67EFD}"/>
                  </a:ext>
                </a:extLst>
              </xdr:cNvPr>
              <xdr:cNvGrpSpPr/>
            </xdr:nvGrpSpPr>
            <xdr:grpSpPr>
              <a:xfrm>
                <a:off x="1237784" y="941189"/>
                <a:ext cx="624470" cy="782531"/>
                <a:chOff x="1237784" y="941189"/>
                <a:chExt cx="624470" cy="782531"/>
              </a:xfrm>
            </xdr:grpSpPr>
            <xdr:grpSp>
              <xdr:nvGrpSpPr>
                <xdr:cNvPr id="44" name="グループ化 43">
                  <a:extLst>
                    <a:ext uri="{FF2B5EF4-FFF2-40B4-BE49-F238E27FC236}">
                      <a16:creationId xmlns:a16="http://schemas.microsoft.com/office/drawing/2014/main" id="{1F087B8D-8D9C-BF3A-ACBF-FB7808A665DD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1237784" y="941189"/>
                  <a:ext cx="624470" cy="782531"/>
                  <a:chOff x="1012371" y="443427"/>
                  <a:chExt cx="1064571" cy="1323479"/>
                </a:xfrm>
              </xdr:grpSpPr>
              <xdr:cxnSp macro="">
                <xdr:nvCxnSpPr>
                  <xdr:cNvPr id="46" name="直線コネクタ 45">
                    <a:extLst>
                      <a:ext uri="{FF2B5EF4-FFF2-40B4-BE49-F238E27FC236}">
                        <a16:creationId xmlns:a16="http://schemas.microsoft.com/office/drawing/2014/main" id="{6CB25AE2-C93A-ED09-F7F8-F66C00143953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7" name="直線コネクタ 46">
                    <a:extLst>
                      <a:ext uri="{FF2B5EF4-FFF2-40B4-BE49-F238E27FC236}">
                        <a16:creationId xmlns:a16="http://schemas.microsoft.com/office/drawing/2014/main" id="{7F1D59B3-3F7C-2DEF-8736-9190431C0FCA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8" name="直線矢印コネクタ 47">
                    <a:extLst>
                      <a:ext uri="{FF2B5EF4-FFF2-40B4-BE49-F238E27FC236}">
                        <a16:creationId xmlns:a16="http://schemas.microsoft.com/office/drawing/2014/main" id="{FD4FCF38-3C45-ED62-01C2-AF87A983E43E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45" name="テキスト ボックス 1">
                  <a:extLst>
                    <a:ext uri="{FF2B5EF4-FFF2-40B4-BE49-F238E27FC236}">
                      <a16:creationId xmlns:a16="http://schemas.microsoft.com/office/drawing/2014/main" id="{3AB19990-86A2-8EBF-672C-975B019508D1}"/>
                    </a:ext>
                  </a:extLst>
                </xdr:cNvPr>
                <xdr:cNvSpPr txBox="1"/>
              </xdr:nvSpPr>
              <xdr:spPr>
                <a:xfrm rot="3831560">
                  <a:off x="1320766" y="1235427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4" name="グループ化 13">
                <a:extLst>
                  <a:ext uri="{FF2B5EF4-FFF2-40B4-BE49-F238E27FC236}">
                    <a16:creationId xmlns:a16="http://schemas.microsoft.com/office/drawing/2014/main" id="{461EB08A-C57A-1E96-4DDA-8C754F3A205E}"/>
                  </a:ext>
                </a:extLst>
              </xdr:cNvPr>
              <xdr:cNvGrpSpPr/>
            </xdr:nvGrpSpPr>
            <xdr:grpSpPr>
              <a:xfrm>
                <a:off x="1494790" y="704414"/>
                <a:ext cx="2057619" cy="888885"/>
                <a:chOff x="1494790" y="704414"/>
                <a:chExt cx="2057619" cy="888885"/>
              </a:xfrm>
            </xdr:grpSpPr>
            <xdr:grpSp>
              <xdr:nvGrpSpPr>
                <xdr:cNvPr id="30" name="グループ化 29">
                  <a:extLst>
                    <a:ext uri="{FF2B5EF4-FFF2-40B4-BE49-F238E27FC236}">
                      <a16:creationId xmlns:a16="http://schemas.microsoft.com/office/drawing/2014/main" id="{5E2B11C6-5698-F1FF-BA2F-1002D6B525F6}"/>
                    </a:ext>
                  </a:extLst>
                </xdr:cNvPr>
                <xdr:cNvGrpSpPr/>
              </xdr:nvGrpSpPr>
              <xdr:grpSpPr>
                <a:xfrm>
                  <a:off x="1494790" y="704414"/>
                  <a:ext cx="2057619" cy="806399"/>
                  <a:chOff x="1494790" y="700825"/>
                  <a:chExt cx="2063130" cy="802810"/>
                </a:xfrm>
              </xdr:grpSpPr>
              <xdr:grpSp>
                <xdr:nvGrpSpPr>
                  <xdr:cNvPr id="39" name="グループ化 38">
                    <a:extLst>
                      <a:ext uri="{FF2B5EF4-FFF2-40B4-BE49-F238E27FC236}">
                        <a16:creationId xmlns:a16="http://schemas.microsoft.com/office/drawing/2014/main" id="{77BB34ED-62D8-82FD-C873-B7751D6A8CCB}"/>
                      </a:ext>
                    </a:extLst>
                  </xdr:cNvPr>
                  <xdr:cNvGrpSpPr>
                    <a:grpSpLocks noChangeAspect="1"/>
                  </xdr:cNvGrpSpPr>
                </xdr:nvGrpSpPr>
                <xdr:grpSpPr>
                  <a:xfrm>
                    <a:off x="1494790" y="700825"/>
                    <a:ext cx="2063130" cy="802810"/>
                    <a:chOff x="6680200" y="825500"/>
                    <a:chExt cx="3048000" cy="1187450"/>
                  </a:xfrm>
                </xdr:grpSpPr>
                <xdr:cxnSp macro="">
                  <xdr:nvCxnSpPr>
                    <xdr:cNvPr id="41" name="直線コネクタ 40">
                      <a:extLst>
                        <a:ext uri="{FF2B5EF4-FFF2-40B4-BE49-F238E27FC236}">
                          <a16:creationId xmlns:a16="http://schemas.microsoft.com/office/drawing/2014/main" id="{BF44840E-04E6-61F6-EDB5-87B6C1C21248}"/>
                        </a:ext>
                      </a:extLst>
                    </xdr:cNvPr>
                    <xdr:cNvCxnSpPr/>
                  </xdr:nvCxnSpPr>
                  <xdr:spPr>
                    <a:xfrm>
                      <a:off x="66802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2" name="直線コネクタ 41">
                      <a:extLst>
                        <a:ext uri="{FF2B5EF4-FFF2-40B4-BE49-F238E27FC236}">
                          <a16:creationId xmlns:a16="http://schemas.microsoft.com/office/drawing/2014/main" id="{12722028-16AA-CF6D-6368-38CFCEE52B1E}"/>
                        </a:ext>
                      </a:extLst>
                    </xdr:cNvPr>
                    <xdr:cNvCxnSpPr/>
                  </xdr:nvCxnSpPr>
                  <xdr:spPr>
                    <a:xfrm>
                      <a:off x="7289800" y="2012950"/>
                      <a:ext cx="1828800" cy="0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3" name="直線コネクタ 42">
                      <a:extLst>
                        <a:ext uri="{FF2B5EF4-FFF2-40B4-BE49-F238E27FC236}">
                          <a16:creationId xmlns:a16="http://schemas.microsoft.com/office/drawing/2014/main" id="{575BB7EC-AD93-D9F5-00E5-B30EE3939FBA}"/>
                        </a:ext>
                      </a:extLst>
                    </xdr:cNvPr>
                    <xdr:cNvCxnSpPr/>
                  </xdr:nvCxnSpPr>
                  <xdr:spPr>
                    <a:xfrm flipH="1">
                      <a:off x="91186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0" name="直線コネクタ 39">
                    <a:extLst>
                      <a:ext uri="{FF2B5EF4-FFF2-40B4-BE49-F238E27FC236}">
                        <a16:creationId xmlns:a16="http://schemas.microsoft.com/office/drawing/2014/main" id="{7D1C8F4F-DD9C-5D86-EFBF-BE42BE3F8F92}"/>
                      </a:ext>
                    </a:extLst>
                  </xdr:cNvPr>
                  <xdr:cNvCxnSpPr/>
                </xdr:nvCxnSpPr>
                <xdr:spPr>
                  <a:xfrm>
                    <a:off x="1606589" y="922066"/>
                    <a:ext cx="1831704" cy="0"/>
                  </a:xfrm>
                  <a:prstGeom prst="line">
                    <a:avLst/>
                  </a:prstGeom>
                  <a:ln w="9525">
                    <a:solidFill>
                      <a:srgbClr val="0070C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31" name="グループ化 30">
                  <a:extLst>
                    <a:ext uri="{FF2B5EF4-FFF2-40B4-BE49-F238E27FC236}">
                      <a16:creationId xmlns:a16="http://schemas.microsoft.com/office/drawing/2014/main" id="{0D312DB5-C01D-0B07-467E-CE2B2513D2D9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2404946" y="855697"/>
                  <a:ext cx="280670" cy="169171"/>
                  <a:chOff x="0" y="0"/>
                  <a:chExt cx="571500" cy="342900"/>
                </a:xfrm>
              </xdr:grpSpPr>
              <xdr:sp macro="" textlink="">
                <xdr:nvSpPr>
                  <xdr:cNvPr id="35" name="二等辺三角形 34">
                    <a:extLst>
                      <a:ext uri="{FF2B5EF4-FFF2-40B4-BE49-F238E27FC236}">
                        <a16:creationId xmlns:a16="http://schemas.microsoft.com/office/drawing/2014/main" id="{45A64FD0-88E6-9373-815A-2F8C1A91F034}"/>
                      </a:ext>
                    </a:extLst>
                  </xdr:cNvPr>
                  <xdr:cNvSpPr/>
                </xdr:nvSpPr>
                <xdr:spPr>
                  <a:xfrm rot="10800000">
                    <a:off x="219075" y="0"/>
                    <a:ext cx="146539" cy="140677"/>
                  </a:xfrm>
                  <a:prstGeom prst="triangl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cxnSp macro="">
                <xdr:nvCxnSpPr>
                  <xdr:cNvPr id="36" name="直線コネクタ 35">
                    <a:extLst>
                      <a:ext uri="{FF2B5EF4-FFF2-40B4-BE49-F238E27FC236}">
                        <a16:creationId xmlns:a16="http://schemas.microsoft.com/office/drawing/2014/main" id="{AAC37FF6-D471-95C4-7F26-81518FCD9ED6}"/>
                      </a:ext>
                    </a:extLst>
                  </xdr:cNvPr>
                  <xdr:cNvCxnSpPr/>
                </xdr:nvCxnSpPr>
                <xdr:spPr>
                  <a:xfrm>
                    <a:off x="0" y="209551"/>
                    <a:ext cx="571500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7" name="直線コネクタ 36">
                    <a:extLst>
                      <a:ext uri="{FF2B5EF4-FFF2-40B4-BE49-F238E27FC236}">
                        <a16:creationId xmlns:a16="http://schemas.microsoft.com/office/drawing/2014/main" id="{6F4EE664-C1D2-F488-D388-9C05793FC4E6}"/>
                      </a:ext>
                    </a:extLst>
                  </xdr:cNvPr>
                  <xdr:cNvCxnSpPr/>
                </xdr:nvCxnSpPr>
                <xdr:spPr>
                  <a:xfrm>
                    <a:off x="128588" y="276225"/>
                    <a:ext cx="304801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8F847D74-16AD-4306-EA2A-72F25A7A5256}"/>
                      </a:ext>
                    </a:extLst>
                  </xdr:cNvPr>
                  <xdr:cNvCxnSpPr/>
                </xdr:nvCxnSpPr>
                <xdr:spPr>
                  <a:xfrm>
                    <a:off x="242888" y="342900"/>
                    <a:ext cx="107949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2" name="テキスト ボックス 1">
                  <a:extLst>
                    <a:ext uri="{FF2B5EF4-FFF2-40B4-BE49-F238E27FC236}">
                      <a16:creationId xmlns:a16="http://schemas.microsoft.com/office/drawing/2014/main" id="{B6A2AF80-7522-7A9F-89A7-86988557679F}"/>
                    </a:ext>
                  </a:extLst>
                </xdr:cNvPr>
                <xdr:cNvSpPr txBox="1"/>
              </xdr:nvSpPr>
              <xdr:spPr>
                <a:xfrm rot="3831560">
                  <a:off x="1669203" y="1062436"/>
                  <a:ext cx="321113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3" name="テキスト ボックス 1">
                  <a:extLst>
                    <a:ext uri="{FF2B5EF4-FFF2-40B4-BE49-F238E27FC236}">
                      <a16:creationId xmlns:a16="http://schemas.microsoft.com/office/drawing/2014/main" id="{F6900CD0-CD06-C71D-0F40-3DB280D41533}"/>
                    </a:ext>
                  </a:extLst>
                </xdr:cNvPr>
                <xdr:cNvSpPr txBox="1"/>
              </xdr:nvSpPr>
              <xdr:spPr>
                <a:xfrm rot="17956583">
                  <a:off x="3060355" y="1095077"/>
                  <a:ext cx="321113" cy="260459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4" name="テキスト ボックス 1">
                  <a:extLst>
                    <a:ext uri="{FF2B5EF4-FFF2-40B4-BE49-F238E27FC236}">
                      <a16:creationId xmlns:a16="http://schemas.microsoft.com/office/drawing/2014/main" id="{FB17251F-BA16-1248-3318-900BDA68450D}"/>
                    </a:ext>
                  </a:extLst>
                </xdr:cNvPr>
                <xdr:cNvSpPr txBox="1"/>
              </xdr:nvSpPr>
              <xdr:spPr>
                <a:xfrm>
                  <a:off x="2373594" y="1327458"/>
                  <a:ext cx="319318" cy="265841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7ED02628-B513-D152-A183-874E3DBFE6C1}"/>
                  </a:ext>
                </a:extLst>
              </xdr:cNvPr>
              <xdr:cNvGrpSpPr/>
            </xdr:nvGrpSpPr>
            <xdr:grpSpPr>
              <a:xfrm>
                <a:off x="3187456" y="959775"/>
                <a:ext cx="654204" cy="782531"/>
                <a:chOff x="3187456" y="959775"/>
                <a:chExt cx="654204" cy="782531"/>
              </a:xfrm>
            </xdr:grpSpPr>
            <xdr:grpSp>
              <xdr:nvGrpSpPr>
                <xdr:cNvPr id="25" name="グループ化 24">
                  <a:extLst>
                    <a:ext uri="{FF2B5EF4-FFF2-40B4-BE49-F238E27FC236}">
                      <a16:creationId xmlns:a16="http://schemas.microsoft.com/office/drawing/2014/main" id="{3B27C974-C97D-3D58-1497-34D080D8308E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 flipH="1">
                  <a:off x="3187456" y="959775"/>
                  <a:ext cx="654204" cy="782531"/>
                  <a:chOff x="1012371" y="443427"/>
                  <a:chExt cx="1064571" cy="1323479"/>
                </a:xfrm>
              </xdr:grpSpPr>
              <xdr:cxnSp macro="">
                <xdr:nvCxnSpPr>
                  <xdr:cNvPr id="27" name="直線コネクタ 26">
                    <a:extLst>
                      <a:ext uri="{FF2B5EF4-FFF2-40B4-BE49-F238E27FC236}">
                        <a16:creationId xmlns:a16="http://schemas.microsoft.com/office/drawing/2014/main" id="{7FA088C3-45FB-F1F4-BF6D-82368CD95371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8" name="直線コネクタ 27">
                    <a:extLst>
                      <a:ext uri="{FF2B5EF4-FFF2-40B4-BE49-F238E27FC236}">
                        <a16:creationId xmlns:a16="http://schemas.microsoft.com/office/drawing/2014/main" id="{4A4BFD3D-33C6-2783-6205-7F31EA62B8E2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9" name="直線矢印コネクタ 28">
                    <a:extLst>
                      <a:ext uri="{FF2B5EF4-FFF2-40B4-BE49-F238E27FC236}">
                        <a16:creationId xmlns:a16="http://schemas.microsoft.com/office/drawing/2014/main" id="{2AA4AD6D-4D3A-FF3E-3BED-40A9905D504A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6" name="テキスト ボックス 1">
                  <a:extLst>
                    <a:ext uri="{FF2B5EF4-FFF2-40B4-BE49-F238E27FC236}">
                      <a16:creationId xmlns:a16="http://schemas.microsoft.com/office/drawing/2014/main" id="{F75E7688-7BDE-341E-6320-A593B3D003E8}"/>
                    </a:ext>
                  </a:extLst>
                </xdr:cNvPr>
                <xdr:cNvSpPr txBox="1"/>
              </xdr:nvSpPr>
              <xdr:spPr>
                <a:xfrm rot="17956583">
                  <a:off x="3452572" y="1254013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125B1491-40A8-0ABC-B192-26C202D2F1EC}"/>
                  </a:ext>
                </a:extLst>
              </xdr:cNvPr>
              <xdr:cNvGrpSpPr/>
            </xdr:nvGrpSpPr>
            <xdr:grpSpPr>
              <a:xfrm>
                <a:off x="1890471" y="1589272"/>
                <a:ext cx="1259165" cy="406741"/>
                <a:chOff x="1890471" y="1589272"/>
                <a:chExt cx="1259165" cy="406741"/>
              </a:xfrm>
            </xdr:grpSpPr>
            <xdr:grpSp>
              <xdr:nvGrpSpPr>
                <xdr:cNvPr id="20" name="グループ化 19">
                  <a:extLst>
                    <a:ext uri="{FF2B5EF4-FFF2-40B4-BE49-F238E27FC236}">
                      <a16:creationId xmlns:a16="http://schemas.microsoft.com/office/drawing/2014/main" id="{6E668363-F99E-02DA-EB9B-37C0D523F482}"/>
                    </a:ext>
                  </a:extLst>
                </xdr:cNvPr>
                <xdr:cNvGrpSpPr/>
              </xdr:nvGrpSpPr>
              <xdr:grpSpPr>
                <a:xfrm>
                  <a:off x="1890471" y="1589272"/>
                  <a:ext cx="1259165" cy="406741"/>
                  <a:chOff x="5658429" y="3304114"/>
                  <a:chExt cx="1614170" cy="334161"/>
                </a:xfrm>
              </xdr:grpSpPr>
              <xdr:cxnSp macro="">
                <xdr:nvCxnSpPr>
                  <xdr:cNvPr id="22" name="直線コネクタ 21">
                    <a:extLst>
                      <a:ext uri="{FF2B5EF4-FFF2-40B4-BE49-F238E27FC236}">
                        <a16:creationId xmlns:a16="http://schemas.microsoft.com/office/drawing/2014/main" id="{28D52D12-66B3-6C6A-2369-D543E27F1106}"/>
                      </a:ext>
                    </a:extLst>
                  </xdr:cNvPr>
                  <xdr:cNvCxnSpPr/>
                </xdr:nvCxnSpPr>
                <xdr:spPr>
                  <a:xfrm>
                    <a:off x="5660334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3" name="直線コネクタ 22">
                    <a:extLst>
                      <a:ext uri="{FF2B5EF4-FFF2-40B4-BE49-F238E27FC236}">
                        <a16:creationId xmlns:a16="http://schemas.microsoft.com/office/drawing/2014/main" id="{CE7AA4BE-9526-ECAF-EE2D-BB310A337305}"/>
                      </a:ext>
                    </a:extLst>
                  </xdr:cNvPr>
                  <xdr:cNvCxnSpPr/>
                </xdr:nvCxnSpPr>
                <xdr:spPr>
                  <a:xfrm>
                    <a:off x="7272599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" name="直線コネクタ 23">
                    <a:extLst>
                      <a:ext uri="{FF2B5EF4-FFF2-40B4-BE49-F238E27FC236}">
                        <a16:creationId xmlns:a16="http://schemas.microsoft.com/office/drawing/2014/main" id="{C79B7BBD-CF52-F434-B317-D996B393E0C1}"/>
                      </a:ext>
                    </a:extLst>
                  </xdr:cNvPr>
                  <xdr:cNvCxnSpPr/>
                </xdr:nvCxnSpPr>
                <xdr:spPr>
                  <a:xfrm>
                    <a:off x="5658429" y="3550582"/>
                    <a:ext cx="1613535" cy="0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1" name="テキスト ボックス 1">
                  <a:extLst>
                    <a:ext uri="{FF2B5EF4-FFF2-40B4-BE49-F238E27FC236}">
                      <a16:creationId xmlns:a16="http://schemas.microsoft.com/office/drawing/2014/main" id="{A164F3CA-064A-A835-2B8E-CD1FE366D3F2}"/>
                    </a:ext>
                  </a:extLst>
                </xdr:cNvPr>
                <xdr:cNvSpPr txBox="1"/>
              </xdr:nvSpPr>
              <xdr:spPr>
                <a:xfrm>
                  <a:off x="2367775" y="1703060"/>
                  <a:ext cx="319318" cy="267636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E5D046AB-C983-DB92-D945-41C4CA2A20E8}"/>
                  </a:ext>
                </a:extLst>
              </xdr:cNvPr>
              <xdr:cNvGrpSpPr/>
            </xdr:nvGrpSpPr>
            <xdr:grpSpPr>
              <a:xfrm>
                <a:off x="2105528" y="928699"/>
                <a:ext cx="264047" cy="579535"/>
                <a:chOff x="2105528" y="928699"/>
                <a:chExt cx="264047" cy="579535"/>
              </a:xfrm>
            </xdr:grpSpPr>
            <xdr:cxnSp macro="">
              <xdr:nvCxnSpPr>
                <xdr:cNvPr id="18" name="直線矢印コネクタ 17">
                  <a:extLst>
                    <a:ext uri="{FF2B5EF4-FFF2-40B4-BE49-F238E27FC236}">
                      <a16:creationId xmlns:a16="http://schemas.microsoft.com/office/drawing/2014/main" id="{C0CC5D85-D212-892B-F2F2-ABA3145D2759}"/>
                    </a:ext>
                  </a:extLst>
                </xdr:cNvPr>
                <xdr:cNvCxnSpPr/>
              </xdr:nvCxnSpPr>
              <xdr:spPr>
                <a:xfrm>
                  <a:off x="2276913" y="928699"/>
                  <a:ext cx="0" cy="57953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headEnd type="triangle"/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9" name="テキスト ボックス 1">
                  <a:extLst>
                    <a:ext uri="{FF2B5EF4-FFF2-40B4-BE49-F238E27FC236}">
                      <a16:creationId xmlns:a16="http://schemas.microsoft.com/office/drawing/2014/main" id="{E7E94D81-31A0-3533-364B-6374F37E37EA}"/>
                    </a:ext>
                  </a:extLst>
                </xdr:cNvPr>
                <xdr:cNvSpPr txBox="1"/>
              </xdr:nvSpPr>
              <xdr:spPr>
                <a:xfrm rot="16200000">
                  <a:off x="2111556" y="1090078"/>
                  <a:ext cx="25199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altLang="ja-JP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H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11" name="テキスト ボックス 1">
              <a:extLst>
                <a:ext uri="{FF2B5EF4-FFF2-40B4-BE49-F238E27FC236}">
                  <a16:creationId xmlns:a16="http://schemas.microsoft.com/office/drawing/2014/main" id="{1ADFBF60-76C8-ADCA-18E5-93A599C1FB11}"/>
                </a:ext>
              </a:extLst>
            </xdr:cNvPr>
            <xdr:cNvSpPr txBox="1"/>
          </xdr:nvSpPr>
          <xdr:spPr>
            <a:xfrm>
              <a:off x="3629274" y="265043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右岸側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2" name="テキスト ボックス 1">
              <a:extLst>
                <a:ext uri="{FF2B5EF4-FFF2-40B4-BE49-F238E27FC236}">
                  <a16:creationId xmlns:a16="http://schemas.microsoft.com/office/drawing/2014/main" id="{9648A0ED-B9E2-ABD9-BA5E-F939B7320B5B}"/>
                </a:ext>
              </a:extLst>
            </xdr:cNvPr>
            <xdr:cNvSpPr txBox="1"/>
          </xdr:nvSpPr>
          <xdr:spPr>
            <a:xfrm>
              <a:off x="993913" y="271670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左岸側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F691B9DA-BB37-E561-DB00-8C40D73DC791}"/>
              </a:ext>
            </a:extLst>
          </xdr:cNvPr>
          <xdr:cNvGrpSpPr/>
        </xdr:nvGrpSpPr>
        <xdr:grpSpPr>
          <a:xfrm>
            <a:off x="1709531" y="79513"/>
            <a:ext cx="1782417" cy="513463"/>
            <a:chOff x="1709531" y="79513"/>
            <a:chExt cx="1782417" cy="513463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4C48774A-E664-347B-1AF9-BAC4AC58BB55}"/>
                </a:ext>
              </a:extLst>
            </xdr:cNvPr>
            <xdr:cNvGrpSpPr/>
          </xdr:nvGrpSpPr>
          <xdr:grpSpPr>
            <a:xfrm>
              <a:off x="1709531" y="192156"/>
              <a:ext cx="1782417" cy="400820"/>
              <a:chOff x="1709531" y="192156"/>
              <a:chExt cx="1782417" cy="400820"/>
            </a:xfrm>
          </xdr:grpSpPr>
          <xdr:cxnSp macro="">
            <xdr:nvCxnSpPr>
              <xdr:cNvPr id="7" name="直線コネクタ 6">
                <a:extLst>
                  <a:ext uri="{FF2B5EF4-FFF2-40B4-BE49-F238E27FC236}">
                    <a16:creationId xmlns:a16="http://schemas.microsoft.com/office/drawing/2014/main" id="{5A4F226E-82EF-4DDB-DE78-7ED048CB2199}"/>
                  </a:ext>
                </a:extLst>
              </xdr:cNvPr>
              <xdr:cNvCxnSpPr/>
            </xdr:nvCxnSpPr>
            <xdr:spPr>
              <a:xfrm>
                <a:off x="1711020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直線コネクタ 7">
                <a:extLst>
                  <a:ext uri="{FF2B5EF4-FFF2-40B4-BE49-F238E27FC236}">
                    <a16:creationId xmlns:a16="http://schemas.microsoft.com/office/drawing/2014/main" id="{8D10A003-2586-9D4A-46DB-4AB6A0B2BDCF}"/>
                  </a:ext>
                </a:extLst>
              </xdr:cNvPr>
              <xdr:cNvCxnSpPr/>
            </xdr:nvCxnSpPr>
            <xdr:spPr>
              <a:xfrm>
                <a:off x="3487962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9FBBA79C-715A-3BEA-FD48-82AAACE8088A}"/>
                  </a:ext>
                </a:extLst>
              </xdr:cNvPr>
              <xdr:cNvCxnSpPr/>
            </xdr:nvCxnSpPr>
            <xdr:spPr>
              <a:xfrm>
                <a:off x="1709531" y="262503"/>
                <a:ext cx="1782417" cy="0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テキスト ボックス 1">
              <a:extLst>
                <a:ext uri="{FF2B5EF4-FFF2-40B4-BE49-F238E27FC236}">
                  <a16:creationId xmlns:a16="http://schemas.microsoft.com/office/drawing/2014/main" id="{D0315D7D-BCC5-229C-E8DF-935A499E7333}"/>
                </a:ext>
              </a:extLst>
            </xdr:cNvPr>
            <xdr:cNvSpPr txBox="1"/>
          </xdr:nvSpPr>
          <xdr:spPr>
            <a:xfrm>
              <a:off x="2504661" y="79513"/>
              <a:ext cx="319934" cy="26374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en-US" altLang="ja-JP" sz="105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B</a:t>
              </a:r>
              <a:endParaRPr lang="ja-JP" sz="105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oneCellAnchor>
    <xdr:from>
      <xdr:col>6</xdr:col>
      <xdr:colOff>107577</xdr:colOff>
      <xdr:row>48</xdr:row>
      <xdr:rowOff>80682</xdr:rowOff>
    </xdr:from>
    <xdr:ext cx="1402875" cy="624568"/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C3A41092-D835-AFF3-FA74-21291F68BE8F}"/>
            </a:ext>
          </a:extLst>
        </xdr:cNvPr>
        <xdr:cNvSpPr/>
      </xdr:nvSpPr>
      <xdr:spPr>
        <a:xfrm>
          <a:off x="3014063" y="8397368"/>
          <a:ext cx="1402875" cy="624568"/>
        </a:xfrm>
        <a:prstGeom prst="wedgeRoundRectCallout">
          <a:avLst>
            <a:gd name="adj1" fmla="val 37445"/>
            <a:gd name="adj2" fmla="val -8261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①数式入力セル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</a:t>
          </a:r>
          <a:r>
            <a:rPr kumimoji="1" lang="en-US" altLang="ja-JP" sz="1100">
              <a:solidFill>
                <a:srgbClr val="FF0000"/>
              </a:solidFill>
            </a:rPr>
            <a:t>I47</a:t>
          </a:r>
          <a:r>
            <a:rPr kumimoji="1" lang="ja-JP" altLang="en-US" sz="1100">
              <a:solidFill>
                <a:srgbClr val="FF0000"/>
              </a:solidFill>
            </a:rPr>
            <a:t>」をクリック</a:t>
          </a:r>
        </a:p>
      </xdr:txBody>
    </xdr:sp>
    <xdr:clientData/>
  </xdr:oneCellAnchor>
  <xdr:oneCellAnchor>
    <xdr:from>
      <xdr:col>7</xdr:col>
      <xdr:colOff>537881</xdr:colOff>
      <xdr:row>8</xdr:row>
      <xdr:rowOff>80683</xdr:rowOff>
    </xdr:from>
    <xdr:ext cx="1694330" cy="1174375"/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BAA355C0-317C-4DB3-B160-60D59F96DC1A}"/>
            </a:ext>
          </a:extLst>
        </xdr:cNvPr>
        <xdr:cNvSpPr/>
      </xdr:nvSpPr>
      <xdr:spPr>
        <a:xfrm>
          <a:off x="3640310" y="1386969"/>
          <a:ext cx="1694330" cy="1174375"/>
        </a:xfrm>
        <a:prstGeom prst="wedgeRoundRectCallout">
          <a:avLst>
            <a:gd name="adj1" fmla="val -47653"/>
            <a:gd name="adj2" fmla="val 6719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③変化させるセル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</a:t>
          </a:r>
          <a:r>
            <a:rPr kumimoji="1" lang="en-US" altLang="ja-JP" sz="1100">
              <a:solidFill>
                <a:srgbClr val="FF0000"/>
              </a:solidFill>
            </a:rPr>
            <a:t>H18</a:t>
          </a:r>
          <a:r>
            <a:rPr kumimoji="1" lang="ja-JP" altLang="en-US" sz="1100">
              <a:solidFill>
                <a:srgbClr val="FF0000"/>
              </a:solidFill>
            </a:rPr>
            <a:t>」をクリック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水深</a:t>
          </a:r>
          <a:r>
            <a:rPr kumimoji="1" lang="en-US" altLang="ja-JP" sz="1100">
              <a:solidFill>
                <a:srgbClr val="FF0000"/>
              </a:solidFill>
            </a:rPr>
            <a:t>H</a:t>
          </a:r>
          <a:r>
            <a:rPr kumimoji="1" lang="ja-JP" altLang="en-US" sz="1100">
              <a:solidFill>
                <a:srgbClr val="FF0000"/>
              </a:solidFill>
            </a:rPr>
            <a:t>は仮定値として適当な値</a:t>
          </a:r>
          <a:r>
            <a:rPr kumimoji="1" lang="en-US" altLang="ja-JP" sz="1100">
              <a:solidFill>
                <a:srgbClr val="FF0000"/>
              </a:solidFill>
            </a:rPr>
            <a:t>1.5</a:t>
          </a:r>
          <a:r>
            <a:rPr kumimoji="1" lang="ja-JP" altLang="en-US" sz="1100">
              <a:solidFill>
                <a:srgbClr val="FF0000"/>
              </a:solidFill>
            </a:rPr>
            <a:t>を入力</a:t>
          </a:r>
        </a:p>
      </xdr:txBody>
    </xdr:sp>
    <xdr:clientData/>
  </xdr:oneCellAnchor>
  <xdr:twoCellAnchor editAs="oneCell">
    <xdr:from>
      <xdr:col>1</xdr:col>
      <xdr:colOff>522514</xdr:colOff>
      <xdr:row>61</xdr:row>
      <xdr:rowOff>108857</xdr:rowOff>
    </xdr:from>
    <xdr:to>
      <xdr:col>8</xdr:col>
      <xdr:colOff>160981</xdr:colOff>
      <xdr:row>73</xdr:row>
      <xdr:rowOff>111852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5CC3B04E-A2AB-D043-C974-B4356B1A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3" y="10548257"/>
          <a:ext cx="2991267" cy="1962424"/>
        </a:xfrm>
        <a:prstGeom prst="rect">
          <a:avLst/>
        </a:prstGeom>
      </xdr:spPr>
    </xdr:pic>
    <xdr:clientData/>
  </xdr:twoCellAnchor>
  <xdr:twoCellAnchor>
    <xdr:from>
      <xdr:col>5</xdr:col>
      <xdr:colOff>152401</xdr:colOff>
      <xdr:row>64</xdr:row>
      <xdr:rowOff>5861</xdr:rowOff>
    </xdr:from>
    <xdr:to>
      <xdr:col>7</xdr:col>
      <xdr:colOff>369277</xdr:colOff>
      <xdr:row>66</xdr:row>
      <xdr:rowOff>123092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65C0D65-95BA-F8A1-BEC1-648D7824E6FF}"/>
            </a:ext>
          </a:extLst>
        </xdr:cNvPr>
        <xdr:cNvSpPr txBox="1"/>
      </xdr:nvSpPr>
      <xdr:spPr>
        <a:xfrm>
          <a:off x="2637693" y="11283461"/>
          <a:ext cx="81475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4</xdr:col>
      <xdr:colOff>263769</xdr:colOff>
      <xdr:row>66</xdr:row>
      <xdr:rowOff>5861</xdr:rowOff>
    </xdr:from>
    <xdr:to>
      <xdr:col>7</xdr:col>
      <xdr:colOff>70338</xdr:colOff>
      <xdr:row>68</xdr:row>
      <xdr:rowOff>123092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1C0F138-6F1B-4BAB-9F07-F78C3082D17F}"/>
            </a:ext>
          </a:extLst>
        </xdr:cNvPr>
        <xdr:cNvSpPr txBox="1"/>
      </xdr:nvSpPr>
      <xdr:spPr>
        <a:xfrm>
          <a:off x="2338754" y="11623430"/>
          <a:ext cx="81475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5</xdr:col>
      <xdr:colOff>193431</xdr:colOff>
      <xdr:row>67</xdr:row>
      <xdr:rowOff>169984</xdr:rowOff>
    </xdr:from>
    <xdr:to>
      <xdr:col>7</xdr:col>
      <xdr:colOff>410307</xdr:colOff>
      <xdr:row>70</xdr:row>
      <xdr:rowOff>117230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6C39884-F0FC-4C29-BF13-D0DEEF855DD3}"/>
            </a:ext>
          </a:extLst>
        </xdr:cNvPr>
        <xdr:cNvSpPr txBox="1"/>
      </xdr:nvSpPr>
      <xdr:spPr>
        <a:xfrm>
          <a:off x="2678723" y="11957538"/>
          <a:ext cx="81475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4</xdr:col>
      <xdr:colOff>16042</xdr:colOff>
      <xdr:row>70</xdr:row>
      <xdr:rowOff>132347</xdr:rowOff>
    </xdr:from>
    <xdr:to>
      <xdr:col>6</xdr:col>
      <xdr:colOff>12339</xdr:colOff>
      <xdr:row>73</xdr:row>
      <xdr:rowOff>79593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2A50E9E-4A36-44C1-9FF4-91AA1A2797EE}"/>
            </a:ext>
          </a:extLst>
        </xdr:cNvPr>
        <xdr:cNvSpPr txBox="1"/>
      </xdr:nvSpPr>
      <xdr:spPr>
        <a:xfrm>
          <a:off x="2093495" y="12324347"/>
          <a:ext cx="814444" cy="452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601366</xdr:colOff>
      <xdr:row>3</xdr:row>
      <xdr:rowOff>79467</xdr:rowOff>
    </xdr:from>
    <xdr:to>
      <xdr:col>8</xdr:col>
      <xdr:colOff>538811</xdr:colOff>
      <xdr:row>14</xdr:row>
      <xdr:rowOff>48748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6DDFE54-ED78-4B24-83D3-1B7F887A16D2}"/>
            </a:ext>
          </a:extLst>
        </xdr:cNvPr>
        <xdr:cNvGrpSpPr/>
      </xdr:nvGrpSpPr>
      <xdr:grpSpPr>
        <a:xfrm>
          <a:off x="959954" y="590455"/>
          <a:ext cx="3272316" cy="1842905"/>
          <a:chOff x="993913" y="79513"/>
          <a:chExt cx="3223984" cy="1625802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295CD90-0936-B8FD-8EBC-7179D8AF2E0C}"/>
              </a:ext>
            </a:extLst>
          </xdr:cNvPr>
          <xdr:cNvGrpSpPr>
            <a:grpSpLocks noChangeAspect="1"/>
          </xdr:cNvGrpSpPr>
        </xdr:nvGrpSpPr>
        <xdr:grpSpPr>
          <a:xfrm>
            <a:off x="993913" y="265043"/>
            <a:ext cx="3223984" cy="1440272"/>
            <a:chOff x="993913" y="265043"/>
            <a:chExt cx="3223984" cy="1440272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EE403A12-C030-7E0A-0225-D38FA705D8DA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305573" y="432518"/>
              <a:ext cx="2608903" cy="1272797"/>
              <a:chOff x="1237784" y="704414"/>
              <a:chExt cx="2603876" cy="1291599"/>
            </a:xfrm>
          </xdr:grpSpPr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0DAE4145-FFA6-89DB-8B2C-B491D28E70CA}"/>
                  </a:ext>
                </a:extLst>
              </xdr:cNvPr>
              <xdr:cNvGrpSpPr/>
            </xdr:nvGrpSpPr>
            <xdr:grpSpPr>
              <a:xfrm>
                <a:off x="1237784" y="941189"/>
                <a:ext cx="624470" cy="782531"/>
                <a:chOff x="1237784" y="941189"/>
                <a:chExt cx="624470" cy="782531"/>
              </a:xfrm>
            </xdr:grpSpPr>
            <xdr:grpSp>
              <xdr:nvGrpSpPr>
                <xdr:cNvPr id="44" name="グループ化 43">
                  <a:extLst>
                    <a:ext uri="{FF2B5EF4-FFF2-40B4-BE49-F238E27FC236}">
                      <a16:creationId xmlns:a16="http://schemas.microsoft.com/office/drawing/2014/main" id="{AFF8163F-BEED-BC64-4B9D-A11E9EB71E30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1237784" y="941189"/>
                  <a:ext cx="624470" cy="782531"/>
                  <a:chOff x="1012371" y="443427"/>
                  <a:chExt cx="1064571" cy="1323479"/>
                </a:xfrm>
              </xdr:grpSpPr>
              <xdr:cxnSp macro="">
                <xdr:nvCxnSpPr>
                  <xdr:cNvPr id="46" name="直線コネクタ 45">
                    <a:extLst>
                      <a:ext uri="{FF2B5EF4-FFF2-40B4-BE49-F238E27FC236}">
                        <a16:creationId xmlns:a16="http://schemas.microsoft.com/office/drawing/2014/main" id="{1DBB2F74-95A2-BA94-34ED-7511BF882A35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7" name="直線コネクタ 46">
                    <a:extLst>
                      <a:ext uri="{FF2B5EF4-FFF2-40B4-BE49-F238E27FC236}">
                        <a16:creationId xmlns:a16="http://schemas.microsoft.com/office/drawing/2014/main" id="{EEB7AB78-C33C-14F6-1C63-E6F1DAE358FB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8" name="直線矢印コネクタ 47">
                    <a:extLst>
                      <a:ext uri="{FF2B5EF4-FFF2-40B4-BE49-F238E27FC236}">
                        <a16:creationId xmlns:a16="http://schemas.microsoft.com/office/drawing/2014/main" id="{ED5355E6-0ADE-5621-421A-E8D70061425F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45" name="テキスト ボックス 1">
                  <a:extLst>
                    <a:ext uri="{FF2B5EF4-FFF2-40B4-BE49-F238E27FC236}">
                      <a16:creationId xmlns:a16="http://schemas.microsoft.com/office/drawing/2014/main" id="{7B519957-F51B-F2D8-1CAA-35A081D4FD78}"/>
                    </a:ext>
                  </a:extLst>
                </xdr:cNvPr>
                <xdr:cNvSpPr txBox="1"/>
              </xdr:nvSpPr>
              <xdr:spPr>
                <a:xfrm rot="3831560">
                  <a:off x="1320766" y="1235427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4" name="グループ化 13">
                <a:extLst>
                  <a:ext uri="{FF2B5EF4-FFF2-40B4-BE49-F238E27FC236}">
                    <a16:creationId xmlns:a16="http://schemas.microsoft.com/office/drawing/2014/main" id="{A464DEED-9BF0-5DFB-9F93-0184EFE72DA2}"/>
                  </a:ext>
                </a:extLst>
              </xdr:cNvPr>
              <xdr:cNvGrpSpPr/>
            </xdr:nvGrpSpPr>
            <xdr:grpSpPr>
              <a:xfrm>
                <a:off x="1494790" y="704414"/>
                <a:ext cx="2057619" cy="888885"/>
                <a:chOff x="1494790" y="704414"/>
                <a:chExt cx="2057619" cy="888885"/>
              </a:xfrm>
            </xdr:grpSpPr>
            <xdr:grpSp>
              <xdr:nvGrpSpPr>
                <xdr:cNvPr id="30" name="グループ化 29">
                  <a:extLst>
                    <a:ext uri="{FF2B5EF4-FFF2-40B4-BE49-F238E27FC236}">
                      <a16:creationId xmlns:a16="http://schemas.microsoft.com/office/drawing/2014/main" id="{1CDEF611-A702-88B8-4D0E-14C3CA95AEEE}"/>
                    </a:ext>
                  </a:extLst>
                </xdr:cNvPr>
                <xdr:cNvGrpSpPr/>
              </xdr:nvGrpSpPr>
              <xdr:grpSpPr>
                <a:xfrm>
                  <a:off x="1494790" y="704414"/>
                  <a:ext cx="2057619" cy="806399"/>
                  <a:chOff x="1494790" y="700825"/>
                  <a:chExt cx="2063130" cy="802810"/>
                </a:xfrm>
              </xdr:grpSpPr>
              <xdr:grpSp>
                <xdr:nvGrpSpPr>
                  <xdr:cNvPr id="39" name="グループ化 38">
                    <a:extLst>
                      <a:ext uri="{FF2B5EF4-FFF2-40B4-BE49-F238E27FC236}">
                        <a16:creationId xmlns:a16="http://schemas.microsoft.com/office/drawing/2014/main" id="{F4C04029-4CF3-CF84-FDB5-0E4171A987F0}"/>
                      </a:ext>
                    </a:extLst>
                  </xdr:cNvPr>
                  <xdr:cNvGrpSpPr>
                    <a:grpSpLocks noChangeAspect="1"/>
                  </xdr:cNvGrpSpPr>
                </xdr:nvGrpSpPr>
                <xdr:grpSpPr>
                  <a:xfrm>
                    <a:off x="1494790" y="700825"/>
                    <a:ext cx="2063130" cy="802810"/>
                    <a:chOff x="6680200" y="825500"/>
                    <a:chExt cx="3048000" cy="1187450"/>
                  </a:xfrm>
                </xdr:grpSpPr>
                <xdr:cxnSp macro="">
                  <xdr:nvCxnSpPr>
                    <xdr:cNvPr id="41" name="直線コネクタ 40">
                      <a:extLst>
                        <a:ext uri="{FF2B5EF4-FFF2-40B4-BE49-F238E27FC236}">
                          <a16:creationId xmlns:a16="http://schemas.microsoft.com/office/drawing/2014/main" id="{228A046A-9090-E85E-EB0A-F64E430DB6BE}"/>
                        </a:ext>
                      </a:extLst>
                    </xdr:cNvPr>
                    <xdr:cNvCxnSpPr/>
                  </xdr:nvCxnSpPr>
                  <xdr:spPr>
                    <a:xfrm>
                      <a:off x="66802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2" name="直線コネクタ 41">
                      <a:extLst>
                        <a:ext uri="{FF2B5EF4-FFF2-40B4-BE49-F238E27FC236}">
                          <a16:creationId xmlns:a16="http://schemas.microsoft.com/office/drawing/2014/main" id="{E16B0D99-7484-E154-C607-2A922ADE3E09}"/>
                        </a:ext>
                      </a:extLst>
                    </xdr:cNvPr>
                    <xdr:cNvCxnSpPr/>
                  </xdr:nvCxnSpPr>
                  <xdr:spPr>
                    <a:xfrm>
                      <a:off x="7289800" y="2012950"/>
                      <a:ext cx="1828800" cy="0"/>
                    </a:xfrm>
                    <a:prstGeom prst="line">
                      <a:avLst/>
                    </a:prstGeom>
                    <a:ln w="12700"/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3" name="直線コネクタ 42">
                      <a:extLst>
                        <a:ext uri="{FF2B5EF4-FFF2-40B4-BE49-F238E27FC236}">
                          <a16:creationId xmlns:a16="http://schemas.microsoft.com/office/drawing/2014/main" id="{A06D2EAD-E1C1-47F0-8C09-E7E55B538266}"/>
                        </a:ext>
                      </a:extLst>
                    </xdr:cNvPr>
                    <xdr:cNvCxnSpPr/>
                  </xdr:nvCxnSpPr>
                  <xdr:spPr>
                    <a:xfrm flipH="1">
                      <a:off x="9118600" y="825500"/>
                      <a:ext cx="609600" cy="1187450"/>
                    </a:xfrm>
                    <a:prstGeom prst="line">
                      <a:avLst/>
                    </a:prstGeom>
                    <a:ln w="12700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40" name="直線コネクタ 39">
                    <a:extLst>
                      <a:ext uri="{FF2B5EF4-FFF2-40B4-BE49-F238E27FC236}">
                        <a16:creationId xmlns:a16="http://schemas.microsoft.com/office/drawing/2014/main" id="{4599E4DC-1A41-8A66-5465-9B35631CC202}"/>
                      </a:ext>
                    </a:extLst>
                  </xdr:cNvPr>
                  <xdr:cNvCxnSpPr/>
                </xdr:nvCxnSpPr>
                <xdr:spPr>
                  <a:xfrm>
                    <a:off x="1606589" y="922066"/>
                    <a:ext cx="1831704" cy="0"/>
                  </a:xfrm>
                  <a:prstGeom prst="line">
                    <a:avLst/>
                  </a:prstGeom>
                  <a:ln w="9525">
                    <a:solidFill>
                      <a:srgbClr val="0070C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grpSp>
              <xdr:nvGrpSpPr>
                <xdr:cNvPr id="31" name="グループ化 30">
                  <a:extLst>
                    <a:ext uri="{FF2B5EF4-FFF2-40B4-BE49-F238E27FC236}">
                      <a16:creationId xmlns:a16="http://schemas.microsoft.com/office/drawing/2014/main" id="{CA032B0B-EA9E-9C81-6FB4-4DBC9274E2A2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>
                  <a:off x="2404946" y="855697"/>
                  <a:ext cx="280670" cy="169171"/>
                  <a:chOff x="0" y="0"/>
                  <a:chExt cx="571500" cy="342900"/>
                </a:xfrm>
              </xdr:grpSpPr>
              <xdr:sp macro="" textlink="">
                <xdr:nvSpPr>
                  <xdr:cNvPr id="35" name="二等辺三角形 34">
                    <a:extLst>
                      <a:ext uri="{FF2B5EF4-FFF2-40B4-BE49-F238E27FC236}">
                        <a16:creationId xmlns:a16="http://schemas.microsoft.com/office/drawing/2014/main" id="{BA694C60-E229-48BD-73A4-D606B0A88F55}"/>
                      </a:ext>
                    </a:extLst>
                  </xdr:cNvPr>
                  <xdr:cNvSpPr/>
                </xdr:nvSpPr>
                <xdr:spPr>
                  <a:xfrm rot="10800000">
                    <a:off x="219075" y="0"/>
                    <a:ext cx="146539" cy="140677"/>
                  </a:xfrm>
                  <a:prstGeom prst="triangle">
                    <a:avLst/>
                  </a:prstGeom>
                  <a:noFill/>
                  <a:ln w="6350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cxnSp macro="">
                <xdr:nvCxnSpPr>
                  <xdr:cNvPr id="36" name="直線コネクタ 35">
                    <a:extLst>
                      <a:ext uri="{FF2B5EF4-FFF2-40B4-BE49-F238E27FC236}">
                        <a16:creationId xmlns:a16="http://schemas.microsoft.com/office/drawing/2014/main" id="{3035E444-8527-BE6E-E2F3-9F7A84329101}"/>
                      </a:ext>
                    </a:extLst>
                  </xdr:cNvPr>
                  <xdr:cNvCxnSpPr/>
                </xdr:nvCxnSpPr>
                <xdr:spPr>
                  <a:xfrm>
                    <a:off x="0" y="209551"/>
                    <a:ext cx="571500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7" name="直線コネクタ 36">
                    <a:extLst>
                      <a:ext uri="{FF2B5EF4-FFF2-40B4-BE49-F238E27FC236}">
                        <a16:creationId xmlns:a16="http://schemas.microsoft.com/office/drawing/2014/main" id="{451EE800-5C6F-6A66-BBE2-C8CB10EC3136}"/>
                      </a:ext>
                    </a:extLst>
                  </xdr:cNvPr>
                  <xdr:cNvCxnSpPr/>
                </xdr:nvCxnSpPr>
                <xdr:spPr>
                  <a:xfrm>
                    <a:off x="128588" y="276225"/>
                    <a:ext cx="304801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8" name="直線コネクタ 37">
                    <a:extLst>
                      <a:ext uri="{FF2B5EF4-FFF2-40B4-BE49-F238E27FC236}">
                        <a16:creationId xmlns:a16="http://schemas.microsoft.com/office/drawing/2014/main" id="{C7AC0813-74E0-2207-3231-5B3F42CE02C7}"/>
                      </a:ext>
                    </a:extLst>
                  </xdr:cNvPr>
                  <xdr:cNvCxnSpPr/>
                </xdr:nvCxnSpPr>
                <xdr:spPr>
                  <a:xfrm>
                    <a:off x="242888" y="342900"/>
                    <a:ext cx="107949" cy="0"/>
                  </a:xfrm>
                  <a:prstGeom prst="line">
                    <a:avLst/>
                  </a:prstGeom>
                  <a:ln w="6350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32" name="テキスト ボックス 1">
                  <a:extLst>
                    <a:ext uri="{FF2B5EF4-FFF2-40B4-BE49-F238E27FC236}">
                      <a16:creationId xmlns:a16="http://schemas.microsoft.com/office/drawing/2014/main" id="{D881C387-26D1-ADC0-4F0B-7E34CE9A2587}"/>
                    </a:ext>
                  </a:extLst>
                </xdr:cNvPr>
                <xdr:cNvSpPr txBox="1"/>
              </xdr:nvSpPr>
              <xdr:spPr>
                <a:xfrm rot="3831560">
                  <a:off x="1669203" y="1062436"/>
                  <a:ext cx="321113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n1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3" name="テキスト ボックス 1">
                  <a:extLst>
                    <a:ext uri="{FF2B5EF4-FFF2-40B4-BE49-F238E27FC236}">
                      <a16:creationId xmlns:a16="http://schemas.microsoft.com/office/drawing/2014/main" id="{40BF0702-53F4-4FEA-9EEC-55E11296BC7E}"/>
                    </a:ext>
                  </a:extLst>
                </xdr:cNvPr>
                <xdr:cNvSpPr txBox="1"/>
              </xdr:nvSpPr>
              <xdr:spPr>
                <a:xfrm rot="17956583">
                  <a:off x="3060355" y="1095077"/>
                  <a:ext cx="321113" cy="260459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4" name="テキスト ボックス 1">
                  <a:extLst>
                    <a:ext uri="{FF2B5EF4-FFF2-40B4-BE49-F238E27FC236}">
                      <a16:creationId xmlns:a16="http://schemas.microsoft.com/office/drawing/2014/main" id="{046CDB36-2AF8-11F7-9643-4551C44023AB}"/>
                    </a:ext>
                  </a:extLst>
                </xdr:cNvPr>
                <xdr:cNvSpPr txBox="1"/>
              </xdr:nvSpPr>
              <xdr:spPr>
                <a:xfrm>
                  <a:off x="2373594" y="1327458"/>
                  <a:ext cx="319318" cy="265841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n2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ED3BAC4A-8666-158A-9AC3-CBABD59E45E6}"/>
                  </a:ext>
                </a:extLst>
              </xdr:cNvPr>
              <xdr:cNvGrpSpPr/>
            </xdr:nvGrpSpPr>
            <xdr:grpSpPr>
              <a:xfrm>
                <a:off x="3187456" y="959775"/>
                <a:ext cx="654204" cy="782531"/>
                <a:chOff x="3187456" y="959775"/>
                <a:chExt cx="654204" cy="782531"/>
              </a:xfrm>
            </xdr:grpSpPr>
            <xdr:grpSp>
              <xdr:nvGrpSpPr>
                <xdr:cNvPr id="25" name="グループ化 24">
                  <a:extLst>
                    <a:ext uri="{FF2B5EF4-FFF2-40B4-BE49-F238E27FC236}">
                      <a16:creationId xmlns:a16="http://schemas.microsoft.com/office/drawing/2014/main" id="{18EF69D8-6925-E8ED-F403-9E3F2EE8EAF0}"/>
                    </a:ext>
                  </a:extLst>
                </xdr:cNvPr>
                <xdr:cNvGrpSpPr>
                  <a:grpSpLocks noChangeAspect="1"/>
                </xdr:cNvGrpSpPr>
              </xdr:nvGrpSpPr>
              <xdr:grpSpPr>
                <a:xfrm flipH="1">
                  <a:off x="3187456" y="959775"/>
                  <a:ext cx="654204" cy="782531"/>
                  <a:chOff x="1012371" y="443427"/>
                  <a:chExt cx="1064571" cy="1323479"/>
                </a:xfrm>
              </xdr:grpSpPr>
              <xdr:cxnSp macro="">
                <xdr:nvCxnSpPr>
                  <xdr:cNvPr id="27" name="直線コネクタ 26">
                    <a:extLst>
                      <a:ext uri="{FF2B5EF4-FFF2-40B4-BE49-F238E27FC236}">
                        <a16:creationId xmlns:a16="http://schemas.microsoft.com/office/drawing/2014/main" id="{E47FB8C1-585F-DB97-738E-BCF86A411E67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012371" y="443427"/>
                    <a:ext cx="556092" cy="32945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8" name="直線コネクタ 27">
                    <a:extLst>
                      <a:ext uri="{FF2B5EF4-FFF2-40B4-BE49-F238E27FC236}">
                        <a16:creationId xmlns:a16="http://schemas.microsoft.com/office/drawing/2014/main" id="{6E8C6CDB-A38F-75BD-2ADD-4BC77E734FF0}"/>
                      </a:ext>
                    </a:extLst>
                  </xdr:cNvPr>
                  <xdr:cNvCxnSpPr>
                    <a:cxnSpLocks noChangeAspect="1"/>
                  </xdr:cNvCxnSpPr>
                </xdr:nvCxnSpPr>
                <xdr:spPr>
                  <a:xfrm flipH="1">
                    <a:off x="1524387" y="1439598"/>
                    <a:ext cx="552555" cy="327308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9" name="直線矢印コネクタ 28">
                    <a:extLst>
                      <a:ext uri="{FF2B5EF4-FFF2-40B4-BE49-F238E27FC236}">
                        <a16:creationId xmlns:a16="http://schemas.microsoft.com/office/drawing/2014/main" id="{720B8CC0-21F0-2924-D0C7-B0D1427597B3}"/>
                      </a:ext>
                    </a:extLst>
                  </xdr:cNvPr>
                  <xdr:cNvCxnSpPr/>
                </xdr:nvCxnSpPr>
                <xdr:spPr>
                  <a:xfrm>
                    <a:off x="1061357" y="742327"/>
                    <a:ext cx="522514" cy="993944"/>
                  </a:xfrm>
                  <a:prstGeom prst="straightConnector1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6" name="テキスト ボックス 1">
                  <a:extLst>
                    <a:ext uri="{FF2B5EF4-FFF2-40B4-BE49-F238E27FC236}">
                      <a16:creationId xmlns:a16="http://schemas.microsoft.com/office/drawing/2014/main" id="{F6BB08E9-D311-CA17-C5D6-4AC4FCACAC41}"/>
                    </a:ext>
                  </a:extLst>
                </xdr:cNvPr>
                <xdr:cNvSpPr txBox="1"/>
              </xdr:nvSpPr>
              <xdr:spPr>
                <a:xfrm rot="17956583">
                  <a:off x="3452572" y="1254013"/>
                  <a:ext cx="32111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S3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7A03A66C-BCFE-174A-CE14-FEFE720C6C6D}"/>
                  </a:ext>
                </a:extLst>
              </xdr:cNvPr>
              <xdr:cNvGrpSpPr/>
            </xdr:nvGrpSpPr>
            <xdr:grpSpPr>
              <a:xfrm>
                <a:off x="1890471" y="1589272"/>
                <a:ext cx="1259165" cy="406741"/>
                <a:chOff x="1890471" y="1589272"/>
                <a:chExt cx="1259165" cy="406741"/>
              </a:xfrm>
            </xdr:grpSpPr>
            <xdr:grpSp>
              <xdr:nvGrpSpPr>
                <xdr:cNvPr id="20" name="グループ化 19">
                  <a:extLst>
                    <a:ext uri="{FF2B5EF4-FFF2-40B4-BE49-F238E27FC236}">
                      <a16:creationId xmlns:a16="http://schemas.microsoft.com/office/drawing/2014/main" id="{1FEA2A42-4F26-153E-E5C2-98625D257A22}"/>
                    </a:ext>
                  </a:extLst>
                </xdr:cNvPr>
                <xdr:cNvGrpSpPr/>
              </xdr:nvGrpSpPr>
              <xdr:grpSpPr>
                <a:xfrm>
                  <a:off x="1890471" y="1589272"/>
                  <a:ext cx="1259165" cy="406741"/>
                  <a:chOff x="5658429" y="3304114"/>
                  <a:chExt cx="1614170" cy="334161"/>
                </a:xfrm>
              </xdr:grpSpPr>
              <xdr:cxnSp macro="">
                <xdr:nvCxnSpPr>
                  <xdr:cNvPr id="22" name="直線コネクタ 21">
                    <a:extLst>
                      <a:ext uri="{FF2B5EF4-FFF2-40B4-BE49-F238E27FC236}">
                        <a16:creationId xmlns:a16="http://schemas.microsoft.com/office/drawing/2014/main" id="{AEF1C1D7-EDAB-E2DF-A76B-67CB81EBF298}"/>
                      </a:ext>
                    </a:extLst>
                  </xdr:cNvPr>
                  <xdr:cNvCxnSpPr/>
                </xdr:nvCxnSpPr>
                <xdr:spPr>
                  <a:xfrm>
                    <a:off x="5660334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3" name="直線コネクタ 22">
                    <a:extLst>
                      <a:ext uri="{FF2B5EF4-FFF2-40B4-BE49-F238E27FC236}">
                        <a16:creationId xmlns:a16="http://schemas.microsoft.com/office/drawing/2014/main" id="{1C013CAF-4274-F9DA-BC2C-C0ED03BE1A09}"/>
                      </a:ext>
                    </a:extLst>
                  </xdr:cNvPr>
                  <xdr:cNvCxnSpPr/>
                </xdr:nvCxnSpPr>
                <xdr:spPr>
                  <a:xfrm>
                    <a:off x="7272599" y="3304114"/>
                    <a:ext cx="0" cy="334161"/>
                  </a:xfrm>
                  <a:prstGeom prst="line">
                    <a:avLst/>
                  </a:prstGeom>
                  <a:ln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4" name="直線コネクタ 23">
                    <a:extLst>
                      <a:ext uri="{FF2B5EF4-FFF2-40B4-BE49-F238E27FC236}">
                        <a16:creationId xmlns:a16="http://schemas.microsoft.com/office/drawing/2014/main" id="{2DA44448-C20F-3B95-A614-C0ABD7B4A74D}"/>
                      </a:ext>
                    </a:extLst>
                  </xdr:cNvPr>
                  <xdr:cNvCxnSpPr/>
                </xdr:nvCxnSpPr>
                <xdr:spPr>
                  <a:xfrm>
                    <a:off x="5658429" y="3550582"/>
                    <a:ext cx="1613535" cy="0"/>
                  </a:xfrm>
                  <a:prstGeom prst="line">
                    <a:avLst/>
                  </a:prstGeom>
                  <a:ln>
                    <a:solidFill>
                      <a:schemeClr val="tx1"/>
                    </a:solidFill>
                    <a:headEnd type="triangle"/>
                    <a:tailEnd type="triangle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1" name="テキスト ボックス 1">
                  <a:extLst>
                    <a:ext uri="{FF2B5EF4-FFF2-40B4-BE49-F238E27FC236}">
                      <a16:creationId xmlns:a16="http://schemas.microsoft.com/office/drawing/2014/main" id="{B4105CFA-217B-94CD-79B9-A0A3E6DB009F}"/>
                    </a:ext>
                  </a:extLst>
                </xdr:cNvPr>
                <xdr:cNvSpPr txBox="1"/>
              </xdr:nvSpPr>
              <xdr:spPr>
                <a:xfrm>
                  <a:off x="2367775" y="1703060"/>
                  <a:ext cx="319318" cy="267636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S2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8C93F7D1-6147-A079-D826-089CA655E13B}"/>
                  </a:ext>
                </a:extLst>
              </xdr:cNvPr>
              <xdr:cNvGrpSpPr/>
            </xdr:nvGrpSpPr>
            <xdr:grpSpPr>
              <a:xfrm>
                <a:off x="2105528" y="928699"/>
                <a:ext cx="264047" cy="579535"/>
                <a:chOff x="2105528" y="928699"/>
                <a:chExt cx="264047" cy="579535"/>
              </a:xfrm>
            </xdr:grpSpPr>
            <xdr:cxnSp macro="">
              <xdr:nvCxnSpPr>
                <xdr:cNvPr id="18" name="直線矢印コネクタ 17">
                  <a:extLst>
                    <a:ext uri="{FF2B5EF4-FFF2-40B4-BE49-F238E27FC236}">
                      <a16:creationId xmlns:a16="http://schemas.microsoft.com/office/drawing/2014/main" id="{B5A3E937-A76F-0AAD-A539-613EB2B71CDF}"/>
                    </a:ext>
                  </a:extLst>
                </xdr:cNvPr>
                <xdr:cNvCxnSpPr/>
              </xdr:nvCxnSpPr>
              <xdr:spPr>
                <a:xfrm>
                  <a:off x="2276913" y="928699"/>
                  <a:ext cx="0" cy="579535"/>
                </a:xfrm>
                <a:prstGeom prst="straightConnector1">
                  <a:avLst/>
                </a:prstGeom>
                <a:ln>
                  <a:solidFill>
                    <a:schemeClr val="tx1"/>
                  </a:solidFill>
                  <a:headEnd type="triangle"/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9" name="テキスト ボックス 1">
                  <a:extLst>
                    <a:ext uri="{FF2B5EF4-FFF2-40B4-BE49-F238E27FC236}">
                      <a16:creationId xmlns:a16="http://schemas.microsoft.com/office/drawing/2014/main" id="{E21C2729-3568-6193-B647-C0E42C95577A}"/>
                    </a:ext>
                  </a:extLst>
                </xdr:cNvPr>
                <xdr:cNvSpPr txBox="1"/>
              </xdr:nvSpPr>
              <xdr:spPr>
                <a:xfrm rot="16200000">
                  <a:off x="2111556" y="1090078"/>
                  <a:ext cx="251992" cy="264047"/>
                </a:xfrm>
                <a:prstGeom prst="rect">
                  <a:avLst/>
                </a:prstGeom>
                <a:noFill/>
                <a:ln w="6350">
                  <a:noFill/>
                </a:ln>
              </xdr:spPr>
              <xdr:txBody>
    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spAutoFit/>
                </a:bodyPr>
                <a:lstStyle/>
                <a:p>
                  <a:pPr algn="just">
                    <a:lnSpc>
                      <a:spcPts val="1200"/>
                    </a:lnSpc>
                    <a:buNone/>
                  </a:pPr>
                  <a:r>
                    <a:rPr lang="en-US" altLang="ja-JP" sz="1050" kern="100">
                      <a:effectLst/>
                      <a:latin typeface="ＭＳ ゴシック" panose="020B0609070205080204" pitchFamily="49" charset="-128"/>
                      <a:ea typeface="游明朝" panose="02020400000000000000" pitchFamily="18" charset="-128"/>
                      <a:cs typeface="Times New Roman" panose="02020603050405020304" pitchFamily="18" charset="0"/>
                    </a:rPr>
                    <a:t>H</a:t>
                  </a:r>
                  <a:endParaRPr lang="ja-JP" sz="1050" kern="100">
                    <a:effectLst/>
                    <a:latin typeface="游明朝" panose="02020400000000000000" pitchFamily="18" charset="-128"/>
                    <a:ea typeface="游明朝" panose="02020400000000000000" pitchFamily="18" charset="-128"/>
                    <a:cs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11" name="テキスト ボックス 1">
              <a:extLst>
                <a:ext uri="{FF2B5EF4-FFF2-40B4-BE49-F238E27FC236}">
                  <a16:creationId xmlns:a16="http://schemas.microsoft.com/office/drawing/2014/main" id="{683C5FEF-E200-2096-6092-3B80AC957D46}"/>
                </a:ext>
              </a:extLst>
            </xdr:cNvPr>
            <xdr:cNvSpPr txBox="1"/>
          </xdr:nvSpPr>
          <xdr:spPr>
            <a:xfrm>
              <a:off x="3629274" y="265043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右岸側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2" name="テキスト ボックス 1">
              <a:extLst>
                <a:ext uri="{FF2B5EF4-FFF2-40B4-BE49-F238E27FC236}">
                  <a16:creationId xmlns:a16="http://schemas.microsoft.com/office/drawing/2014/main" id="{1CA3FD5A-10CD-BA2E-A7A3-725DA15B252A}"/>
                </a:ext>
              </a:extLst>
            </xdr:cNvPr>
            <xdr:cNvSpPr txBox="1"/>
          </xdr:nvSpPr>
          <xdr:spPr>
            <a:xfrm>
              <a:off x="993913" y="271670"/>
              <a:ext cx="588623" cy="246862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sp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ja-JP" altLang="en-US" sz="1050" u="sng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左岸側</a:t>
              </a:r>
              <a:endParaRPr lang="ja-JP" sz="1050" u="sng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B120168-4A96-0BAC-7194-60EC184E1181}"/>
              </a:ext>
            </a:extLst>
          </xdr:cNvPr>
          <xdr:cNvGrpSpPr/>
        </xdr:nvGrpSpPr>
        <xdr:grpSpPr>
          <a:xfrm>
            <a:off x="1709531" y="79513"/>
            <a:ext cx="1782417" cy="513463"/>
            <a:chOff x="1709531" y="79513"/>
            <a:chExt cx="1782417" cy="513463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9AD3D94-B47F-C89D-BAA1-E5294D8A01E1}"/>
                </a:ext>
              </a:extLst>
            </xdr:cNvPr>
            <xdr:cNvGrpSpPr/>
          </xdr:nvGrpSpPr>
          <xdr:grpSpPr>
            <a:xfrm>
              <a:off x="1709531" y="192156"/>
              <a:ext cx="1782417" cy="400820"/>
              <a:chOff x="1709531" y="192156"/>
              <a:chExt cx="1782417" cy="400820"/>
            </a:xfrm>
          </xdr:grpSpPr>
          <xdr:cxnSp macro="">
            <xdr:nvCxnSpPr>
              <xdr:cNvPr id="7" name="直線コネクタ 6">
                <a:extLst>
                  <a:ext uri="{FF2B5EF4-FFF2-40B4-BE49-F238E27FC236}">
                    <a16:creationId xmlns:a16="http://schemas.microsoft.com/office/drawing/2014/main" id="{EFC573A0-9244-8BED-55FA-5FA7E43B6A03}"/>
                  </a:ext>
                </a:extLst>
              </xdr:cNvPr>
              <xdr:cNvCxnSpPr/>
            </xdr:nvCxnSpPr>
            <xdr:spPr>
              <a:xfrm>
                <a:off x="1711020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直線コネクタ 7">
                <a:extLst>
                  <a:ext uri="{FF2B5EF4-FFF2-40B4-BE49-F238E27FC236}">
                    <a16:creationId xmlns:a16="http://schemas.microsoft.com/office/drawing/2014/main" id="{10EA7582-D733-F305-1C50-279E9C51C340}"/>
                  </a:ext>
                </a:extLst>
              </xdr:cNvPr>
              <xdr:cNvCxnSpPr/>
            </xdr:nvCxnSpPr>
            <xdr:spPr>
              <a:xfrm>
                <a:off x="3487962" y="192156"/>
                <a:ext cx="0" cy="400820"/>
              </a:xfrm>
              <a:prstGeom prst="line">
                <a:avLst/>
              </a:prstGeom>
              <a:ln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1198EA18-34C5-493B-EE6A-B7193CAF87D0}"/>
                  </a:ext>
                </a:extLst>
              </xdr:cNvPr>
              <xdr:cNvCxnSpPr/>
            </xdr:nvCxnSpPr>
            <xdr:spPr>
              <a:xfrm>
                <a:off x="1709531" y="262503"/>
                <a:ext cx="1782417" cy="0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triangl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テキスト ボックス 1">
              <a:extLst>
                <a:ext uri="{FF2B5EF4-FFF2-40B4-BE49-F238E27FC236}">
                  <a16:creationId xmlns:a16="http://schemas.microsoft.com/office/drawing/2014/main" id="{5E3B08B2-F48F-A8B0-83ED-81554B9DD723}"/>
                </a:ext>
              </a:extLst>
            </xdr:cNvPr>
            <xdr:cNvSpPr txBox="1"/>
          </xdr:nvSpPr>
          <xdr:spPr>
            <a:xfrm>
              <a:off x="2504661" y="79513"/>
              <a:ext cx="319934" cy="26374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just">
                <a:lnSpc>
                  <a:spcPts val="1200"/>
                </a:lnSpc>
                <a:buNone/>
              </a:pPr>
              <a:r>
                <a:rPr lang="en-US" altLang="ja-JP" sz="1050" kern="100">
                  <a:effectLst/>
                  <a:latin typeface="ＭＳ ゴシック" panose="020B0609070205080204" pitchFamily="49" charset="-128"/>
                  <a:ea typeface="ＭＳ ゴシック" panose="020B0609070205080204" pitchFamily="49" charset="-128"/>
                  <a:cs typeface="Times New Roman" panose="02020603050405020304" pitchFamily="18" charset="0"/>
                </a:rPr>
                <a:t>B</a:t>
              </a:r>
              <a:endParaRPr lang="ja-JP" sz="1050" kern="10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 editAs="oneCell">
    <xdr:from>
      <xdr:col>1</xdr:col>
      <xdr:colOff>394450</xdr:colOff>
      <xdr:row>50</xdr:row>
      <xdr:rowOff>40747</xdr:rowOff>
    </xdr:from>
    <xdr:to>
      <xdr:col>6</xdr:col>
      <xdr:colOff>129584</xdr:colOff>
      <xdr:row>58</xdr:row>
      <xdr:rowOff>700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1A791F96-C303-5F72-D4F0-89C9B48DC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38" y="8942700"/>
          <a:ext cx="2272146" cy="13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376520</xdr:colOff>
      <xdr:row>59</xdr:row>
      <xdr:rowOff>116540</xdr:rowOff>
    </xdr:from>
    <xdr:to>
      <xdr:col>6</xdr:col>
      <xdr:colOff>143436</xdr:colOff>
      <xdr:row>67</xdr:row>
      <xdr:rowOff>95671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2F3DB9ED-A8E9-F2A0-CE2D-66367C06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108" y="10551458"/>
          <a:ext cx="2303928" cy="1341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247A-8038-4243-A29C-0D463BD15785}">
  <dimension ref="A1:J47"/>
  <sheetViews>
    <sheetView showGridLines="0" tabSelected="1" zoomScaleNormal="100" workbookViewId="0">
      <selection activeCell="P27" sqref="P27"/>
    </sheetView>
  </sheetViews>
  <sheetFormatPr defaultRowHeight="13.2"/>
  <cols>
    <col min="1" max="1" width="5.21875" customWidth="1"/>
    <col min="3" max="3" width="10.88671875" customWidth="1"/>
    <col min="4" max="4" width="5.33203125" bestFit="1" customWidth="1"/>
    <col min="5" max="5" width="6" customWidth="1"/>
    <col min="6" max="6" width="5.88671875" customWidth="1"/>
    <col min="7" max="7" width="2.77734375" customWidth="1"/>
    <col min="8" max="8" width="8.88671875" customWidth="1"/>
    <col min="9" max="9" width="12.88671875" customWidth="1"/>
    <col min="10" max="10" width="11.6640625" bestFit="1" customWidth="1"/>
  </cols>
  <sheetData>
    <row r="1" spans="1:10">
      <c r="A1" t="s">
        <v>23</v>
      </c>
    </row>
    <row r="3" spans="1:10">
      <c r="B3" t="s">
        <v>31</v>
      </c>
    </row>
    <row r="9" spans="1:10">
      <c r="I9" s="2"/>
      <c r="J9" s="2"/>
    </row>
    <row r="10" spans="1:10">
      <c r="F10" s="1"/>
      <c r="G10" s="1"/>
      <c r="H10" s="1"/>
      <c r="I10" s="5"/>
      <c r="J10" s="2"/>
    </row>
    <row r="11" spans="1:10">
      <c r="F11" s="1"/>
      <c r="G11" s="1"/>
      <c r="H11" s="1"/>
      <c r="I11" s="2"/>
      <c r="J11" s="9"/>
    </row>
    <row r="12" spans="1:10">
      <c r="F12" s="1"/>
      <c r="G12" s="1"/>
      <c r="H12" s="1"/>
      <c r="I12" s="2"/>
      <c r="J12" s="2"/>
    </row>
    <row r="13" spans="1:10">
      <c r="I13" s="2"/>
      <c r="J13" s="2"/>
    </row>
    <row r="15" spans="1:10" ht="15.6">
      <c r="C15" s="3"/>
      <c r="D15" s="3"/>
      <c r="E15" s="3"/>
      <c r="F15" s="4"/>
      <c r="G15" s="6"/>
      <c r="H15" s="8"/>
    </row>
    <row r="17" spans="1:10" ht="15.6">
      <c r="D17" t="s">
        <v>22</v>
      </c>
      <c r="G17" s="26">
        <v>15</v>
      </c>
      <c r="H17" s="26"/>
      <c r="I17" t="s">
        <v>9</v>
      </c>
    </row>
    <row r="18" spans="1:10">
      <c r="D18" t="s">
        <v>7</v>
      </c>
      <c r="G18" s="27">
        <v>1.3443642228537209</v>
      </c>
      <c r="H18" s="27"/>
      <c r="I18" t="s">
        <v>8</v>
      </c>
    </row>
    <row r="19" spans="1:10">
      <c r="D19" t="s">
        <v>13</v>
      </c>
      <c r="G19" s="28">
        <f>1/200</f>
        <v>5.0000000000000001E-3</v>
      </c>
      <c r="H19" s="28"/>
      <c r="I19" t="str">
        <f>"(1/"&amp;ROUND(1/G19,3)&amp;")"</f>
        <v>(1/200)</v>
      </c>
    </row>
    <row r="20" spans="1:10">
      <c r="D20" t="s">
        <v>30</v>
      </c>
      <c r="G20" s="26">
        <v>4</v>
      </c>
      <c r="H20" s="26"/>
      <c r="I20" t="s">
        <v>8</v>
      </c>
    </row>
    <row r="21" spans="1:10">
      <c r="D21" t="s">
        <v>28</v>
      </c>
      <c r="G21" s="26">
        <v>0.5</v>
      </c>
      <c r="H21" s="26"/>
    </row>
    <row r="22" spans="1:10">
      <c r="D22" t="s">
        <v>29</v>
      </c>
      <c r="G22" s="26">
        <v>0.5</v>
      </c>
      <c r="H22" s="26"/>
    </row>
    <row r="23" spans="1:10">
      <c r="D23" t="s">
        <v>10</v>
      </c>
      <c r="G23" s="29">
        <v>2.4E-2</v>
      </c>
      <c r="H23" s="29"/>
    </row>
    <row r="24" spans="1:10">
      <c r="D24" t="s">
        <v>11</v>
      </c>
      <c r="G24" s="26">
        <v>0.03</v>
      </c>
      <c r="H24" s="26"/>
    </row>
    <row r="25" spans="1:10">
      <c r="D25" t="s">
        <v>12</v>
      </c>
      <c r="G25" s="29">
        <v>2.4E-2</v>
      </c>
      <c r="H25" s="29"/>
    </row>
    <row r="26" spans="1:10">
      <c r="D26" s="2"/>
      <c r="E26" s="2"/>
    </row>
    <row r="27" spans="1:10">
      <c r="A27" t="s">
        <v>24</v>
      </c>
    </row>
    <row r="29" spans="1:10" ht="15.6">
      <c r="B29" s="13" t="s">
        <v>6</v>
      </c>
      <c r="C29" s="23" t="s">
        <v>2</v>
      </c>
      <c r="D29" s="23"/>
      <c r="E29" s="23"/>
      <c r="F29" s="25" t="s">
        <v>19</v>
      </c>
      <c r="G29" s="25"/>
      <c r="H29" s="25"/>
      <c r="I29" s="13" t="s">
        <v>21</v>
      </c>
      <c r="J29" s="13" t="s">
        <v>20</v>
      </c>
    </row>
    <row r="30" spans="1:10">
      <c r="B30" s="13">
        <v>1</v>
      </c>
      <c r="C30" s="23" t="s">
        <v>1</v>
      </c>
      <c r="D30" s="23"/>
      <c r="E30" s="23"/>
      <c r="F30" s="24">
        <f>G23</f>
        <v>2.4E-2</v>
      </c>
      <c r="G30" s="24"/>
      <c r="H30" s="24"/>
      <c r="I30" s="14">
        <f>G18*(1^2+G21^2)^(1/2)</f>
        <v>1.5030448944097983</v>
      </c>
      <c r="J30" s="13">
        <f>ROUND(F30^(3/2)*I30,4)</f>
        <v>5.5999999999999999E-3</v>
      </c>
    </row>
    <row r="31" spans="1:10">
      <c r="B31" s="13">
        <v>2</v>
      </c>
      <c r="C31" s="23" t="s">
        <v>0</v>
      </c>
      <c r="D31" s="23"/>
      <c r="E31" s="23"/>
      <c r="F31" s="24">
        <f>G24</f>
        <v>0.03</v>
      </c>
      <c r="G31" s="24"/>
      <c r="H31" s="24"/>
      <c r="I31" s="14">
        <f>G20</f>
        <v>4</v>
      </c>
      <c r="J31" s="13">
        <f>ROUND(F31^(3/2)*I31,4)</f>
        <v>2.0799999999999999E-2</v>
      </c>
    </row>
    <row r="32" spans="1:10">
      <c r="B32" s="13">
        <v>3</v>
      </c>
      <c r="C32" s="23" t="s">
        <v>32</v>
      </c>
      <c r="D32" s="23"/>
      <c r="E32" s="23"/>
      <c r="F32" s="24">
        <f>G25</f>
        <v>2.4E-2</v>
      </c>
      <c r="G32" s="24"/>
      <c r="H32" s="24"/>
      <c r="I32" s="14">
        <f>G18*(1^2+G22^2)^(1/2)</f>
        <v>1.5030448944097983</v>
      </c>
      <c r="J32" s="13">
        <f>ROUND(F32^(3/2)*I32,4)</f>
        <v>5.5999999999999999E-3</v>
      </c>
    </row>
    <row r="33" spans="1:10">
      <c r="B33" s="15"/>
      <c r="C33" s="23" t="s">
        <v>3</v>
      </c>
      <c r="D33" s="23"/>
      <c r="E33" s="23"/>
      <c r="F33" s="25"/>
      <c r="G33" s="25"/>
      <c r="H33" s="25"/>
      <c r="I33" s="14">
        <f>ROUND(SUM(I30:I32),5)</f>
        <v>7.0060900000000004</v>
      </c>
      <c r="J33" s="16">
        <f>SUM(J30:J32)</f>
        <v>3.2000000000000001E-2</v>
      </c>
    </row>
    <row r="34" spans="1:10">
      <c r="C34" s="10"/>
      <c r="D34" s="10"/>
      <c r="E34" s="10"/>
    </row>
    <row r="35" spans="1:10">
      <c r="A35" t="s">
        <v>25</v>
      </c>
      <c r="C35" s="10"/>
      <c r="D35" s="10"/>
      <c r="E35" s="10"/>
    </row>
    <row r="36" spans="1:10" ht="15.6">
      <c r="B36" s="21" t="str">
        <f>"∴合成粗度係数N＝("&amp;FIXED(J33,3)&amp;"/"&amp;FIXED(I33,3)&amp;")"</f>
        <v>∴合成粗度係数N＝(0.032/7.006)</v>
      </c>
      <c r="C36" s="21"/>
      <c r="D36" s="21"/>
      <c r="E36" s="21"/>
      <c r="F36" s="21"/>
      <c r="G36" s="4" t="s">
        <v>4</v>
      </c>
      <c r="H36" s="18" t="s">
        <v>5</v>
      </c>
      <c r="I36" s="17">
        <f>ROUND((J33/I33)^(2/3),5)</f>
        <v>2.7529999999999999E-2</v>
      </c>
    </row>
    <row r="37" spans="1:10" ht="15.6">
      <c r="B37" s="3"/>
      <c r="C37" s="3"/>
      <c r="D37" s="3"/>
      <c r="E37" s="3"/>
      <c r="F37" s="3"/>
      <c r="G37" s="4"/>
      <c r="H37" s="6"/>
      <c r="I37" s="8"/>
    </row>
    <row r="38" spans="1:10" ht="15.6">
      <c r="A38" t="s">
        <v>26</v>
      </c>
      <c r="C38" s="3"/>
      <c r="D38" s="3"/>
      <c r="E38" s="3"/>
      <c r="F38" s="4"/>
      <c r="G38" s="6"/>
      <c r="H38" s="7"/>
      <c r="I38" s="1"/>
    </row>
    <row r="39" spans="1:10" ht="15.6">
      <c r="B39" t="str">
        <f>"水深H＝"&amp;FIXED(G18,3)&amp;"mでの流量計算"</f>
        <v>水深H＝1.344mでの流量計算</v>
      </c>
      <c r="C39" s="3"/>
      <c r="D39" s="3"/>
      <c r="E39" s="3"/>
      <c r="F39" s="4"/>
      <c r="G39" s="6"/>
      <c r="H39" s="7"/>
      <c r="I39" s="1"/>
    </row>
    <row r="40" spans="1:10">
      <c r="B40" t="str">
        <f>"B＝S2+H・(n1+n2)＝"&amp;FIXED(G20,3)&amp;"+"&amp;FIXED(G18,3)&amp;"・("&amp;G21&amp;"+"&amp;G22&amp;")＝"</f>
        <v>B＝S2+H・(n1+n2)＝4.000+1.344・(0.5+0.5)＝</v>
      </c>
      <c r="I40" s="1">
        <f>ROUND(G20+G18*(G21+G22),5)</f>
        <v>5.34436</v>
      </c>
      <c r="J40" t="s">
        <v>8</v>
      </c>
    </row>
    <row r="41" spans="1:10" ht="15.6">
      <c r="B41" t="str">
        <f>"A＝(B+S2)/2・H＝("&amp;FIXED(I40,3)&amp;"+"&amp;FIXED(G20,3)&amp;")/2・"&amp;FIXED(G18,3)&amp;"＝"</f>
        <v>A＝(B+S2)/2・H＝(5.344+4.000)/2・1.344＝</v>
      </c>
      <c r="I41" s="1">
        <f>ROUND((I40+G20)/2*G18,5)</f>
        <v>6.28111</v>
      </c>
      <c r="J41" t="s">
        <v>15</v>
      </c>
    </row>
    <row r="42" spans="1:10">
      <c r="B42" t="str">
        <f>"R＝A／S＝"&amp;FIXED(I41,3)&amp;"／"&amp;FIXED(I33,3)&amp;"＝"</f>
        <v>R＝A／S＝6.281／7.006＝</v>
      </c>
      <c r="I42" s="1">
        <f>ROUND(I41/I33,5)</f>
        <v>0.89651999999999998</v>
      </c>
      <c r="J42" t="s">
        <v>8</v>
      </c>
    </row>
    <row r="43" spans="1:10" ht="15.6">
      <c r="B43" t="s">
        <v>14</v>
      </c>
      <c r="I43" s="1"/>
    </row>
    <row r="44" spans="1:10" ht="15.6">
      <c r="B44" s="22" t="str">
        <f>" ＝1／"&amp;FIXED(I36,4)&amp;"・"&amp;FIXED(I42,3)</f>
        <v xml:space="preserve"> ＝1／0.0275・0.897</v>
      </c>
      <c r="C44" s="22"/>
      <c r="D44" s="11" t="s">
        <v>16</v>
      </c>
      <c r="E44" s="12">
        <f>G19</f>
        <v>5.0000000000000001E-3</v>
      </c>
      <c r="F44" s="11" t="s">
        <v>17</v>
      </c>
      <c r="G44" t="s">
        <v>5</v>
      </c>
      <c r="I44" s="1">
        <f>ROUND(1/I36*I42^(2/3)*G19^(1/2),5)</f>
        <v>2.3881000000000001</v>
      </c>
      <c r="J44" t="s">
        <v>18</v>
      </c>
    </row>
    <row r="45" spans="1:10" ht="15.6">
      <c r="B45" t="str">
        <f>"q＝A・V＝"&amp;FIXED(I41,3)&amp;"×"&amp;FIXED(I44,3)&amp;"＝"</f>
        <v>q＝A・V＝6.281×2.388＝</v>
      </c>
      <c r="I45" s="1">
        <f>ROUND(I41*I44,5)</f>
        <v>14.999919999999999</v>
      </c>
      <c r="J45" t="s">
        <v>9</v>
      </c>
    </row>
    <row r="46" spans="1:10">
      <c r="I46" s="1"/>
    </row>
    <row r="47" spans="1:10" ht="15.6">
      <c r="B47" s="10" t="s">
        <v>27</v>
      </c>
      <c r="D47" t="str">
        <f>"Q-q＝"&amp;FIXED(G17,3)&amp;"-"&amp;FIXED(I45,3)&amp;"＝"</f>
        <v>Q-q＝15.000-15.000＝</v>
      </c>
      <c r="I47" s="19">
        <f>G17-I45</f>
        <v>8.0000000000524096E-5</v>
      </c>
      <c r="J47" t="s">
        <v>9</v>
      </c>
    </row>
  </sheetData>
  <mergeCells count="21">
    <mergeCell ref="C30:E30"/>
    <mergeCell ref="F30:H30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29:E29"/>
    <mergeCell ref="F29:H29"/>
    <mergeCell ref="B36:F36"/>
    <mergeCell ref="B44:C44"/>
    <mergeCell ref="C31:E31"/>
    <mergeCell ref="F31:H31"/>
    <mergeCell ref="C32:E32"/>
    <mergeCell ref="F32:H32"/>
    <mergeCell ref="C33:E33"/>
    <mergeCell ref="F33:H33"/>
  </mergeCells>
  <phoneticPr fontId="2"/>
  <pageMargins left="1.1811023622047245" right="0.59055118110236227" top="0.78740157480314965" bottom="0.59055118110236227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D2215-7FA1-4102-A9AC-4ED42FA195E8}">
  <dimension ref="A1:J48"/>
  <sheetViews>
    <sheetView showGridLines="0" topLeftCell="A36" zoomScale="70" zoomScaleNormal="70" workbookViewId="0">
      <selection activeCell="K17" sqref="K17"/>
    </sheetView>
  </sheetViews>
  <sheetFormatPr defaultRowHeight="13.2"/>
  <cols>
    <col min="1" max="1" width="5.21875" customWidth="1"/>
    <col min="3" max="3" width="10.88671875" customWidth="1"/>
    <col min="4" max="4" width="5.33203125" bestFit="1" customWidth="1"/>
    <col min="5" max="5" width="6" customWidth="1"/>
    <col min="6" max="6" width="5.88671875" customWidth="1"/>
    <col min="7" max="7" width="2.77734375" customWidth="1"/>
    <col min="8" max="8" width="8.88671875" customWidth="1"/>
    <col min="9" max="9" width="12.88671875" customWidth="1"/>
    <col min="10" max="10" width="11.6640625" bestFit="1" customWidth="1"/>
  </cols>
  <sheetData>
    <row r="1" spans="1:10">
      <c r="A1" t="s">
        <v>23</v>
      </c>
    </row>
    <row r="3" spans="1:10">
      <c r="B3" t="s">
        <v>31</v>
      </c>
    </row>
    <row r="9" spans="1:10">
      <c r="I9" s="2"/>
      <c r="J9" s="2"/>
    </row>
    <row r="10" spans="1:10">
      <c r="F10" s="1"/>
      <c r="G10" s="1"/>
      <c r="H10" s="1"/>
      <c r="I10" s="5"/>
      <c r="J10" s="2"/>
    </row>
    <row r="11" spans="1:10">
      <c r="F11" s="1"/>
      <c r="G11" s="1"/>
      <c r="H11" s="1"/>
      <c r="I11" s="2"/>
      <c r="J11" s="9"/>
    </row>
    <row r="12" spans="1:10">
      <c r="F12" s="1"/>
      <c r="G12" s="1"/>
      <c r="H12" s="1"/>
      <c r="I12" s="2"/>
      <c r="J12" s="2"/>
    </row>
    <row r="13" spans="1:10">
      <c r="I13" s="2"/>
      <c r="J13" s="2"/>
    </row>
    <row r="15" spans="1:10" ht="15.6">
      <c r="C15" s="3"/>
      <c r="D15" s="3"/>
      <c r="E15" s="3"/>
      <c r="F15" s="4"/>
      <c r="G15" s="6"/>
      <c r="H15" s="8"/>
    </row>
    <row r="17" spans="1:10" ht="16.2" thickBot="1">
      <c r="D17" t="s">
        <v>22</v>
      </c>
      <c r="G17" s="26">
        <v>15</v>
      </c>
      <c r="H17" s="26"/>
      <c r="I17" t="s">
        <v>9</v>
      </c>
    </row>
    <row r="18" spans="1:10" ht="14.4" thickTop="1" thickBot="1">
      <c r="D18" t="s">
        <v>7</v>
      </c>
      <c r="G18" s="30">
        <v>1.5</v>
      </c>
      <c r="H18" s="31"/>
      <c r="I18" t="s">
        <v>8</v>
      </c>
    </row>
    <row r="19" spans="1:10" ht="13.8" thickTop="1">
      <c r="D19" t="s">
        <v>13</v>
      </c>
      <c r="G19" s="28">
        <f>1/200</f>
        <v>5.0000000000000001E-3</v>
      </c>
      <c r="H19" s="28"/>
      <c r="I19" t="str">
        <f>"(1/"&amp;ROUND(1/G19,3)&amp;")"</f>
        <v>(1/200)</v>
      </c>
    </row>
    <row r="20" spans="1:10">
      <c r="D20" t="s">
        <v>30</v>
      </c>
      <c r="G20" s="26">
        <v>4</v>
      </c>
      <c r="H20" s="26"/>
      <c r="I20" t="s">
        <v>8</v>
      </c>
    </row>
    <row r="21" spans="1:10">
      <c r="D21" t="s">
        <v>28</v>
      </c>
      <c r="G21" s="26">
        <v>0.5</v>
      </c>
      <c r="H21" s="26"/>
    </row>
    <row r="22" spans="1:10">
      <c r="D22" t="s">
        <v>29</v>
      </c>
      <c r="G22" s="26">
        <v>0.5</v>
      </c>
      <c r="H22" s="26"/>
    </row>
    <row r="23" spans="1:10">
      <c r="D23" t="s">
        <v>10</v>
      </c>
      <c r="G23" s="29">
        <v>2.4E-2</v>
      </c>
      <c r="H23" s="29"/>
    </row>
    <row r="24" spans="1:10">
      <c r="D24" t="s">
        <v>11</v>
      </c>
      <c r="G24" s="26">
        <v>0.03</v>
      </c>
      <c r="H24" s="26"/>
    </row>
    <row r="25" spans="1:10">
      <c r="D25" t="s">
        <v>12</v>
      </c>
      <c r="G25" s="29">
        <v>2.4E-2</v>
      </c>
      <c r="H25" s="29"/>
    </row>
    <row r="26" spans="1:10">
      <c r="D26" s="2"/>
      <c r="E26" s="2"/>
    </row>
    <row r="27" spans="1:10">
      <c r="A27" t="s">
        <v>24</v>
      </c>
    </row>
    <row r="29" spans="1:10" ht="15.6">
      <c r="B29" s="13" t="s">
        <v>6</v>
      </c>
      <c r="C29" s="23" t="s">
        <v>2</v>
      </c>
      <c r="D29" s="23"/>
      <c r="E29" s="23"/>
      <c r="F29" s="25" t="s">
        <v>19</v>
      </c>
      <c r="G29" s="25"/>
      <c r="H29" s="25"/>
      <c r="I29" s="13" t="s">
        <v>21</v>
      </c>
      <c r="J29" s="13" t="s">
        <v>20</v>
      </c>
    </row>
    <row r="30" spans="1:10">
      <c r="B30" s="13">
        <v>1</v>
      </c>
      <c r="C30" s="23" t="s">
        <v>1</v>
      </c>
      <c r="D30" s="23"/>
      <c r="E30" s="23"/>
      <c r="F30" s="24">
        <f>G23</f>
        <v>2.4E-2</v>
      </c>
      <c r="G30" s="24"/>
      <c r="H30" s="24"/>
      <c r="I30" s="14">
        <f>G18*(1^2+G21^2)^(1/2)</f>
        <v>1.6770509831248424</v>
      </c>
      <c r="J30" s="13">
        <f>ROUND(F30^(3/2)*I30,4)</f>
        <v>6.1999999999999998E-3</v>
      </c>
    </row>
    <row r="31" spans="1:10">
      <c r="B31" s="13">
        <v>2</v>
      </c>
      <c r="C31" s="23" t="s">
        <v>0</v>
      </c>
      <c r="D31" s="23"/>
      <c r="E31" s="23"/>
      <c r="F31" s="24">
        <f>G24</f>
        <v>0.03</v>
      </c>
      <c r="G31" s="24"/>
      <c r="H31" s="24"/>
      <c r="I31" s="14">
        <f>G20</f>
        <v>4</v>
      </c>
      <c r="J31" s="13">
        <f>ROUND(F31^(3/2)*I31,4)</f>
        <v>2.0799999999999999E-2</v>
      </c>
    </row>
    <row r="32" spans="1:10">
      <c r="B32" s="13">
        <v>3</v>
      </c>
      <c r="C32" s="23" t="s">
        <v>1</v>
      </c>
      <c r="D32" s="23"/>
      <c r="E32" s="23"/>
      <c r="F32" s="24">
        <f>G25</f>
        <v>2.4E-2</v>
      </c>
      <c r="G32" s="24"/>
      <c r="H32" s="24"/>
      <c r="I32" s="14">
        <f>G18*(1^2+G22^2)^(1/2)</f>
        <v>1.6770509831248424</v>
      </c>
      <c r="J32" s="13">
        <f>ROUND(F32^(3/2)*I32,4)</f>
        <v>6.1999999999999998E-3</v>
      </c>
    </row>
    <row r="33" spans="1:10">
      <c r="B33" s="15"/>
      <c r="C33" s="23" t="s">
        <v>3</v>
      </c>
      <c r="D33" s="23"/>
      <c r="E33" s="23"/>
      <c r="F33" s="25"/>
      <c r="G33" s="25"/>
      <c r="H33" s="25"/>
      <c r="I33" s="14">
        <f>ROUND(SUM(I30:I32),5)</f>
        <v>7.3540999999999999</v>
      </c>
      <c r="J33" s="16">
        <f>SUM(J30:J32)</f>
        <v>3.32E-2</v>
      </c>
    </row>
    <row r="34" spans="1:10">
      <c r="C34" s="10"/>
      <c r="D34" s="10"/>
      <c r="E34" s="10"/>
    </row>
    <row r="35" spans="1:10">
      <c r="A35" t="s">
        <v>25</v>
      </c>
      <c r="C35" s="10"/>
      <c r="D35" s="10"/>
      <c r="E35" s="10"/>
    </row>
    <row r="36" spans="1:10" ht="15.6">
      <c r="B36" s="21" t="str">
        <f>"∴合成粗度係数N＝("&amp;FIXED(J33,3)&amp;"/"&amp;FIXED(I33,3)&amp;")"</f>
        <v>∴合成粗度係数N＝(0.033/7.354)</v>
      </c>
      <c r="C36" s="21"/>
      <c r="D36" s="21"/>
      <c r="E36" s="21"/>
      <c r="F36" s="21"/>
      <c r="G36" s="4" t="s">
        <v>4</v>
      </c>
      <c r="H36" s="18" t="s">
        <v>5</v>
      </c>
      <c r="I36" s="17">
        <f>ROUND((J33/I33)^(2/3),5)</f>
        <v>2.7320000000000001E-2</v>
      </c>
    </row>
    <row r="37" spans="1:10" ht="15.6">
      <c r="B37" s="3"/>
      <c r="C37" s="3"/>
      <c r="D37" s="3"/>
      <c r="E37" s="3"/>
      <c r="F37" s="3"/>
      <c r="G37" s="4"/>
      <c r="H37" s="6"/>
      <c r="I37" s="8"/>
    </row>
    <row r="38" spans="1:10" ht="15.6">
      <c r="A38" t="s">
        <v>26</v>
      </c>
      <c r="C38" s="3"/>
      <c r="D38" s="3"/>
      <c r="E38" s="3"/>
      <c r="F38" s="4"/>
      <c r="G38" s="6"/>
      <c r="H38" s="7"/>
      <c r="I38" s="1"/>
    </row>
    <row r="39" spans="1:10" ht="15.6">
      <c r="B39" t="str">
        <f>"水深H＝"&amp;FIXED(G18,3)&amp;"mでの流量計算"</f>
        <v>水深H＝1.500mでの流量計算</v>
      </c>
      <c r="C39" s="3"/>
      <c r="D39" s="3"/>
      <c r="E39" s="3"/>
      <c r="F39" s="4"/>
      <c r="G39" s="6"/>
      <c r="H39" s="7"/>
      <c r="I39" s="1"/>
    </row>
    <row r="40" spans="1:10">
      <c r="B40" t="str">
        <f>"B＝S2+H・(n1+n2)＝"&amp;FIXED(G20,3)&amp;"+"&amp;FIXED(G18,3)&amp;"・("&amp;G21&amp;"+"&amp;G22&amp;")＝"</f>
        <v>B＝S2+H・(n1+n2)＝4.000+1.500・(0.5+0.5)＝</v>
      </c>
      <c r="I40" s="1">
        <f>ROUND(G20+G18*(G21+G22),5)</f>
        <v>5.5</v>
      </c>
      <c r="J40" t="s">
        <v>8</v>
      </c>
    </row>
    <row r="41" spans="1:10" ht="15.6">
      <c r="B41" t="str">
        <f>"A＝(B+S2)/2・H＝("&amp;FIXED(I40,3)&amp;"+"&amp;FIXED(G20,3)&amp;")/2・"&amp;FIXED(G18,3)&amp;"＝"</f>
        <v>A＝(B+S2)/2・H＝(5.500+4.000)/2・1.500＝</v>
      </c>
      <c r="I41" s="1">
        <f>ROUND((I40+G20)/2*G18,5)</f>
        <v>7.125</v>
      </c>
      <c r="J41" t="s">
        <v>15</v>
      </c>
    </row>
    <row r="42" spans="1:10">
      <c r="B42" t="str">
        <f>"R＝A／S＝"&amp;FIXED(I41,3)&amp;"／"&amp;FIXED(I33,3)&amp;"＝"</f>
        <v>R＝A／S＝7.125／7.354＝</v>
      </c>
      <c r="I42" s="1">
        <f>ROUND(I41/I33,5)</f>
        <v>0.96884999999999999</v>
      </c>
      <c r="J42" t="s">
        <v>8</v>
      </c>
    </row>
    <row r="43" spans="1:10" ht="15.6">
      <c r="B43" t="s">
        <v>14</v>
      </c>
      <c r="I43" s="1"/>
    </row>
    <row r="44" spans="1:10" ht="15.6">
      <c r="B44" s="22" t="str">
        <f>" ＝1／"&amp;FIXED(I36,4)&amp;"・"&amp;FIXED(I42,3)</f>
        <v xml:space="preserve"> ＝1／0.0273・0.969</v>
      </c>
      <c r="C44" s="22"/>
      <c r="D44" s="11" t="s">
        <v>16</v>
      </c>
      <c r="E44" s="12">
        <f>G19</f>
        <v>5.0000000000000001E-3</v>
      </c>
      <c r="F44" s="11" t="s">
        <v>17</v>
      </c>
      <c r="G44" t="s">
        <v>5</v>
      </c>
      <c r="I44" s="1">
        <f>ROUND(1/I36*I42^(2/3)*G19^(1/2),5)</f>
        <v>2.5342099999999999</v>
      </c>
      <c r="J44" t="s">
        <v>18</v>
      </c>
    </row>
    <row r="45" spans="1:10" ht="15.6">
      <c r="B45" t="str">
        <f>"q＝A・V＝"&amp;FIXED(I41,3)&amp;"×"&amp;FIXED(I44,3)&amp;"＝"</f>
        <v>q＝A・V＝7.125×2.534＝</v>
      </c>
      <c r="I45" s="1">
        <f>ROUND(I41*I44,5)</f>
        <v>18.056249999999999</v>
      </c>
      <c r="J45" t="s">
        <v>9</v>
      </c>
    </row>
    <row r="46" spans="1:10" ht="13.8" thickBot="1">
      <c r="I46" s="1"/>
    </row>
    <row r="47" spans="1:10" ht="16.8" thickTop="1" thickBot="1">
      <c r="B47" s="10" t="s">
        <v>27</v>
      </c>
      <c r="D47" t="str">
        <f>"Q-q＝"&amp;FIXED(G17,3)&amp;"-"&amp;FIXED(I45,3)&amp;"＝"</f>
        <v>Q-q＝15.000-18.056＝</v>
      </c>
      <c r="I47" s="20">
        <f>G17-I45</f>
        <v>-3.0562499999999986</v>
      </c>
      <c r="J47" t="s">
        <v>9</v>
      </c>
    </row>
    <row r="48" spans="1:10" ht="13.8" thickTop="1"/>
  </sheetData>
  <mergeCells count="21">
    <mergeCell ref="B36:F36"/>
    <mergeCell ref="B44:C44"/>
    <mergeCell ref="C31:E31"/>
    <mergeCell ref="F31:H31"/>
    <mergeCell ref="C32:E32"/>
    <mergeCell ref="F32:H32"/>
    <mergeCell ref="C33:E33"/>
    <mergeCell ref="F33:H33"/>
    <mergeCell ref="C30:E30"/>
    <mergeCell ref="F30:H30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29:E29"/>
    <mergeCell ref="F29:H29"/>
  </mergeCells>
  <phoneticPr fontId="2"/>
  <pageMargins left="1.1811023622047245" right="0.59055118110236227" top="0.78740157480314965" bottom="0.59055118110236227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9549-5D57-4F74-BB30-63FB8911CC8B}">
  <dimension ref="A1:J48"/>
  <sheetViews>
    <sheetView showGridLines="0" zoomScale="85" zoomScaleNormal="85" workbookViewId="0">
      <selection activeCell="L41" sqref="L41"/>
    </sheetView>
  </sheetViews>
  <sheetFormatPr defaultRowHeight="13.2"/>
  <cols>
    <col min="1" max="1" width="5.21875" customWidth="1"/>
    <col min="3" max="3" width="10.88671875" customWidth="1"/>
    <col min="4" max="4" width="5.33203125" bestFit="1" customWidth="1"/>
    <col min="5" max="5" width="6" customWidth="1"/>
    <col min="6" max="6" width="5.88671875" customWidth="1"/>
    <col min="7" max="7" width="2.77734375" customWidth="1"/>
    <col min="8" max="8" width="8.88671875" customWidth="1"/>
    <col min="9" max="9" width="12.88671875" customWidth="1"/>
    <col min="10" max="10" width="11.6640625" bestFit="1" customWidth="1"/>
  </cols>
  <sheetData>
    <row r="1" spans="1:10">
      <c r="A1" t="s">
        <v>23</v>
      </c>
    </row>
    <row r="3" spans="1:10">
      <c r="B3" t="s">
        <v>31</v>
      </c>
    </row>
    <row r="9" spans="1:10">
      <c r="I9" s="2"/>
      <c r="J9" s="2"/>
    </row>
    <row r="10" spans="1:10">
      <c r="F10" s="1"/>
      <c r="G10" s="1"/>
      <c r="H10" s="1"/>
      <c r="I10" s="5"/>
      <c r="J10" s="2"/>
    </row>
    <row r="11" spans="1:10">
      <c r="F11" s="1"/>
      <c r="G11" s="1"/>
      <c r="H11" s="1"/>
      <c r="I11" s="2"/>
      <c r="J11" s="9"/>
    </row>
    <row r="12" spans="1:10">
      <c r="F12" s="1"/>
      <c r="G12" s="1"/>
      <c r="H12" s="1"/>
      <c r="I12" s="2"/>
      <c r="J12" s="2"/>
    </row>
    <row r="13" spans="1:10">
      <c r="I13" s="2"/>
      <c r="J13" s="2"/>
    </row>
    <row r="15" spans="1:10" ht="15.6">
      <c r="C15" s="3"/>
      <c r="D15" s="3"/>
      <c r="E15" s="3"/>
      <c r="F15" s="4"/>
      <c r="G15" s="6"/>
      <c r="H15" s="8"/>
    </row>
    <row r="17" spans="1:10" ht="16.2" thickBot="1">
      <c r="D17" t="s">
        <v>22</v>
      </c>
      <c r="G17" s="26">
        <v>15</v>
      </c>
      <c r="H17" s="26"/>
      <c r="I17" t="s">
        <v>9</v>
      </c>
    </row>
    <row r="18" spans="1:10" ht="14.4" thickTop="1" thickBot="1">
      <c r="D18" t="s">
        <v>7</v>
      </c>
      <c r="G18" s="30">
        <v>1.3443642228537209</v>
      </c>
      <c r="H18" s="31"/>
      <c r="I18" t="s">
        <v>8</v>
      </c>
    </row>
    <row r="19" spans="1:10" ht="13.8" thickTop="1">
      <c r="D19" t="s">
        <v>13</v>
      </c>
      <c r="G19" s="28">
        <f>1/200</f>
        <v>5.0000000000000001E-3</v>
      </c>
      <c r="H19" s="28"/>
      <c r="I19" t="str">
        <f>"(1/"&amp;ROUND(1/G19,3)&amp;")"</f>
        <v>(1/200)</v>
      </c>
    </row>
    <row r="20" spans="1:10">
      <c r="D20" t="s">
        <v>30</v>
      </c>
      <c r="G20" s="26">
        <v>4</v>
      </c>
      <c r="H20" s="26"/>
      <c r="I20" t="s">
        <v>8</v>
      </c>
    </row>
    <row r="21" spans="1:10">
      <c r="D21" t="s">
        <v>28</v>
      </c>
      <c r="G21" s="26">
        <v>0.5</v>
      </c>
      <c r="H21" s="26"/>
    </row>
    <row r="22" spans="1:10">
      <c r="D22" t="s">
        <v>29</v>
      </c>
      <c r="G22" s="26">
        <v>0.5</v>
      </c>
      <c r="H22" s="26"/>
    </row>
    <row r="23" spans="1:10">
      <c r="D23" t="s">
        <v>10</v>
      </c>
      <c r="G23" s="29">
        <v>2.4E-2</v>
      </c>
      <c r="H23" s="29"/>
    </row>
    <row r="24" spans="1:10">
      <c r="D24" t="s">
        <v>11</v>
      </c>
      <c r="G24" s="26">
        <v>0.03</v>
      </c>
      <c r="H24" s="26"/>
    </row>
    <row r="25" spans="1:10">
      <c r="D25" t="s">
        <v>12</v>
      </c>
      <c r="G25" s="29">
        <v>2.4E-2</v>
      </c>
      <c r="H25" s="29"/>
    </row>
    <row r="26" spans="1:10">
      <c r="D26" s="2"/>
      <c r="E26" s="2"/>
    </row>
    <row r="27" spans="1:10">
      <c r="A27" t="s">
        <v>24</v>
      </c>
    </row>
    <row r="29" spans="1:10" ht="15.6">
      <c r="B29" s="13" t="s">
        <v>6</v>
      </c>
      <c r="C29" s="23" t="s">
        <v>2</v>
      </c>
      <c r="D29" s="23"/>
      <c r="E29" s="23"/>
      <c r="F29" s="25" t="s">
        <v>19</v>
      </c>
      <c r="G29" s="25"/>
      <c r="H29" s="25"/>
      <c r="I29" s="13" t="s">
        <v>21</v>
      </c>
      <c r="J29" s="13" t="s">
        <v>20</v>
      </c>
    </row>
    <row r="30" spans="1:10">
      <c r="B30" s="13">
        <v>1</v>
      </c>
      <c r="C30" s="23" t="s">
        <v>1</v>
      </c>
      <c r="D30" s="23"/>
      <c r="E30" s="23"/>
      <c r="F30" s="24">
        <f>G23</f>
        <v>2.4E-2</v>
      </c>
      <c r="G30" s="24"/>
      <c r="H30" s="24"/>
      <c r="I30" s="14">
        <f>G18*(1^2+G21^2)^(1/2)</f>
        <v>1.5030448944097983</v>
      </c>
      <c r="J30" s="13">
        <f>ROUND(F30^(3/2)*I30,4)</f>
        <v>5.5999999999999999E-3</v>
      </c>
    </row>
    <row r="31" spans="1:10">
      <c r="B31" s="13">
        <v>2</v>
      </c>
      <c r="C31" s="23" t="s">
        <v>0</v>
      </c>
      <c r="D31" s="23"/>
      <c r="E31" s="23"/>
      <c r="F31" s="24">
        <f>G24</f>
        <v>0.03</v>
      </c>
      <c r="G31" s="24"/>
      <c r="H31" s="24"/>
      <c r="I31" s="14">
        <f>G20</f>
        <v>4</v>
      </c>
      <c r="J31" s="13">
        <f>ROUND(F31^(3/2)*I31,4)</f>
        <v>2.0799999999999999E-2</v>
      </c>
    </row>
    <row r="32" spans="1:10">
      <c r="B32" s="13">
        <v>3</v>
      </c>
      <c r="C32" s="23" t="s">
        <v>1</v>
      </c>
      <c r="D32" s="23"/>
      <c r="E32" s="23"/>
      <c r="F32" s="24">
        <f>G25</f>
        <v>2.4E-2</v>
      </c>
      <c r="G32" s="24"/>
      <c r="H32" s="24"/>
      <c r="I32" s="14">
        <f>G18*(1^2+G22^2)^(1/2)</f>
        <v>1.5030448944097983</v>
      </c>
      <c r="J32" s="13">
        <f>ROUND(F32^(3/2)*I32,4)</f>
        <v>5.5999999999999999E-3</v>
      </c>
    </row>
    <row r="33" spans="1:10">
      <c r="B33" s="15"/>
      <c r="C33" s="23" t="s">
        <v>3</v>
      </c>
      <c r="D33" s="23"/>
      <c r="E33" s="23"/>
      <c r="F33" s="25"/>
      <c r="G33" s="25"/>
      <c r="H33" s="25"/>
      <c r="I33" s="14">
        <f>ROUND(SUM(I30:I32),5)</f>
        <v>7.0060900000000004</v>
      </c>
      <c r="J33" s="16">
        <f>SUM(J30:J32)</f>
        <v>3.2000000000000001E-2</v>
      </c>
    </row>
    <row r="34" spans="1:10">
      <c r="C34" s="10"/>
      <c r="D34" s="10"/>
      <c r="E34" s="10"/>
    </row>
    <row r="35" spans="1:10">
      <c r="A35" t="s">
        <v>25</v>
      </c>
      <c r="C35" s="10"/>
      <c r="D35" s="10"/>
      <c r="E35" s="10"/>
    </row>
    <row r="36" spans="1:10" ht="15.6">
      <c r="B36" s="21" t="str">
        <f>"∴合成粗度係数N＝("&amp;FIXED(J33,3)&amp;"/"&amp;FIXED(I33,3)&amp;")"</f>
        <v>∴合成粗度係数N＝(0.032/7.006)</v>
      </c>
      <c r="C36" s="21"/>
      <c r="D36" s="21"/>
      <c r="E36" s="21"/>
      <c r="F36" s="21"/>
      <c r="G36" s="4" t="s">
        <v>4</v>
      </c>
      <c r="H36" s="18" t="s">
        <v>5</v>
      </c>
      <c r="I36" s="17">
        <f>ROUND((J33/I33)^(2/3),5)</f>
        <v>2.7529999999999999E-2</v>
      </c>
    </row>
    <row r="37" spans="1:10" ht="15.6">
      <c r="B37" s="3"/>
      <c r="C37" s="3"/>
      <c r="D37" s="3"/>
      <c r="E37" s="3"/>
      <c r="F37" s="3"/>
      <c r="G37" s="4"/>
      <c r="H37" s="6"/>
      <c r="I37" s="8"/>
    </row>
    <row r="38" spans="1:10" ht="15.6">
      <c r="A38" t="s">
        <v>26</v>
      </c>
      <c r="C38" s="3"/>
      <c r="D38" s="3"/>
      <c r="E38" s="3"/>
      <c r="F38" s="4"/>
      <c r="G38" s="6"/>
      <c r="H38" s="7"/>
      <c r="I38" s="1"/>
    </row>
    <row r="39" spans="1:10" ht="15.6">
      <c r="B39" t="str">
        <f>"水深H＝"&amp;FIXED(G18,3)&amp;"mでの流量計算"</f>
        <v>水深H＝1.344mでの流量計算</v>
      </c>
      <c r="C39" s="3"/>
      <c r="D39" s="3"/>
      <c r="E39" s="3"/>
      <c r="F39" s="4"/>
      <c r="G39" s="6"/>
      <c r="H39" s="7"/>
      <c r="I39" s="1"/>
    </row>
    <row r="40" spans="1:10">
      <c r="B40" t="str">
        <f>"B＝S2+H・(n1+n2)＝"&amp;FIXED(G20,3)&amp;"+"&amp;FIXED(G18,3)&amp;"・("&amp;G21&amp;"+"&amp;G22&amp;")＝"</f>
        <v>B＝S2+H・(n1+n2)＝4.000+1.344・(0.5+0.5)＝</v>
      </c>
      <c r="I40" s="1">
        <f>ROUND(G20+G18*(G21+G22),5)</f>
        <v>5.34436</v>
      </c>
      <c r="J40" t="s">
        <v>8</v>
      </c>
    </row>
    <row r="41" spans="1:10" ht="15.6">
      <c r="B41" t="str">
        <f>"A＝(B+S2)/2・H＝("&amp;FIXED(I40,3)&amp;"+"&amp;FIXED(G20,3)&amp;")/2・"&amp;FIXED(G18,3)&amp;"＝"</f>
        <v>A＝(B+S2)/2・H＝(5.344+4.000)/2・1.344＝</v>
      </c>
      <c r="I41" s="1">
        <f>ROUND((I40+G20)/2*G18,5)</f>
        <v>6.28111</v>
      </c>
      <c r="J41" t="s">
        <v>15</v>
      </c>
    </row>
    <row r="42" spans="1:10">
      <c r="B42" t="str">
        <f>"R＝A／S＝"&amp;FIXED(I41,3)&amp;"／"&amp;FIXED(I33,3)&amp;"＝"</f>
        <v>R＝A／S＝6.281／7.006＝</v>
      </c>
      <c r="I42" s="1">
        <f>ROUND(I41/I33,5)</f>
        <v>0.89651999999999998</v>
      </c>
      <c r="J42" t="s">
        <v>8</v>
      </c>
    </row>
    <row r="43" spans="1:10" ht="15.6">
      <c r="B43" t="s">
        <v>14</v>
      </c>
      <c r="I43" s="1"/>
    </row>
    <row r="44" spans="1:10" ht="15.6">
      <c r="B44" s="22" t="str">
        <f>" ＝1／"&amp;FIXED(I36,4)&amp;"・"&amp;FIXED(I42,3)</f>
        <v xml:space="preserve"> ＝1／0.0275・0.897</v>
      </c>
      <c r="C44" s="22"/>
      <c r="D44" s="11" t="s">
        <v>16</v>
      </c>
      <c r="E44" s="12">
        <f>G19</f>
        <v>5.0000000000000001E-3</v>
      </c>
      <c r="F44" s="11" t="s">
        <v>17</v>
      </c>
      <c r="G44" t="s">
        <v>5</v>
      </c>
      <c r="I44" s="1">
        <f>ROUND(1/I36*I42^(2/3)*G19^(1/2),5)</f>
        <v>2.3881000000000001</v>
      </c>
      <c r="J44" t="s">
        <v>18</v>
      </c>
    </row>
    <row r="45" spans="1:10" ht="15.6">
      <c r="B45" t="str">
        <f>"q＝A・V＝"&amp;FIXED(I41,3)&amp;"×"&amp;FIXED(I44,3)&amp;"＝"</f>
        <v>q＝A・V＝6.281×2.388＝</v>
      </c>
      <c r="I45" s="1">
        <f>ROUND(I41*I44,5)</f>
        <v>14.999919999999999</v>
      </c>
      <c r="J45" t="s">
        <v>9</v>
      </c>
    </row>
    <row r="46" spans="1:10" ht="13.8" thickBot="1">
      <c r="I46" s="1"/>
    </row>
    <row r="47" spans="1:10" ht="16.8" thickTop="1" thickBot="1">
      <c r="B47" s="10" t="s">
        <v>27</v>
      </c>
      <c r="D47" t="str">
        <f>"Q-q＝"&amp;FIXED(G17,3)&amp;"-"&amp;FIXED(I45,3)&amp;"＝"</f>
        <v>Q-q＝15.000-15.000＝</v>
      </c>
      <c r="I47" s="20">
        <f>G17-I45</f>
        <v>8.0000000000524096E-5</v>
      </c>
      <c r="J47" t="s">
        <v>9</v>
      </c>
    </row>
    <row r="48" spans="1:10" ht="13.8" thickTop="1"/>
  </sheetData>
  <mergeCells count="21">
    <mergeCell ref="B36:F36"/>
    <mergeCell ref="B44:C44"/>
    <mergeCell ref="C31:E31"/>
    <mergeCell ref="F31:H31"/>
    <mergeCell ref="C32:E32"/>
    <mergeCell ref="F32:H32"/>
    <mergeCell ref="C33:E33"/>
    <mergeCell ref="F33:H33"/>
    <mergeCell ref="C30:E30"/>
    <mergeCell ref="F30:H30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C29:E29"/>
    <mergeCell ref="F29:H29"/>
  </mergeCells>
  <phoneticPr fontId="2"/>
  <pageMargins left="1.1811023622047245" right="0.59055118110236227" top="0.78740157480314965" bottom="0.59055118110236227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合成粗度での等流水深</vt:lpstr>
      <vt:lpstr>説明用(計算前)</vt:lpstr>
      <vt:lpstr>説明用 (計算後)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2026-05-09T12:02:03Z</dcterms:created>
  <dcterms:modified xsi:type="dcterms:W3CDTF">2026-05-20T09:42:06Z</dcterms:modified>
</cp:coreProperties>
</file>