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6DFC660D-4C37-4378-A7CE-81D12A3B4814}" xr6:coauthVersionLast="47" xr6:coauthVersionMax="47" xr10:uidLastSave="{00000000-0000-0000-0000-000000000000}"/>
  <bookViews>
    <workbookView xWindow="-108" yWindow="-108" windowWidth="23256" windowHeight="12456" xr2:uid="{EBAE14F2-19BC-4A13-BCAA-7EB2D9E7114A}"/>
  </bookViews>
  <sheets>
    <sheet name="合成粗度での等流水深" sheetId="3" r:id="rId1"/>
    <sheet name="説明用(計算前)" sheetId="4" r:id="rId2"/>
    <sheet name="説明用 (計算後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  <c r="B40" i="5"/>
  <c r="B39" i="5"/>
  <c r="I32" i="5"/>
  <c r="F32" i="5"/>
  <c r="I31" i="5"/>
  <c r="F31" i="5"/>
  <c r="J31" i="5" s="1"/>
  <c r="I30" i="5"/>
  <c r="F30" i="5"/>
  <c r="G19" i="5"/>
  <c r="I40" i="4"/>
  <c r="B40" i="4"/>
  <c r="B39" i="4"/>
  <c r="I32" i="4"/>
  <c r="F32" i="4"/>
  <c r="J32" i="4" s="1"/>
  <c r="I31" i="4"/>
  <c r="F31" i="4"/>
  <c r="J31" i="4" s="1"/>
  <c r="I30" i="4"/>
  <c r="I33" i="4" s="1"/>
  <c r="F30" i="4"/>
  <c r="J30" i="4" s="1"/>
  <c r="J33" i="4" s="1"/>
  <c r="G19" i="4"/>
  <c r="I30" i="3"/>
  <c r="I40" i="3"/>
  <c r="I41" i="3" s="1"/>
  <c r="B40" i="3"/>
  <c r="B39" i="3"/>
  <c r="I32" i="3"/>
  <c r="F32" i="3"/>
  <c r="I31" i="3"/>
  <c r="F31" i="3"/>
  <c r="F30" i="3"/>
  <c r="G19" i="3"/>
  <c r="J30" i="5" l="1"/>
  <c r="J32" i="5"/>
  <c r="J33" i="5" s="1"/>
  <c r="I33" i="5"/>
  <c r="B41" i="5"/>
  <c r="I41" i="5"/>
  <c r="E44" i="5"/>
  <c r="I19" i="5"/>
  <c r="I41" i="4"/>
  <c r="B41" i="4"/>
  <c r="B36" i="4"/>
  <c r="I36" i="4"/>
  <c r="E44" i="4"/>
  <c r="I19" i="4"/>
  <c r="J30" i="3"/>
  <c r="I33" i="3"/>
  <c r="I42" i="3" s="1"/>
  <c r="J31" i="3"/>
  <c r="J32" i="3"/>
  <c r="B41" i="3"/>
  <c r="E44" i="3"/>
  <c r="I19" i="3"/>
  <c r="I36" i="5" l="1"/>
  <c r="B36" i="5"/>
  <c r="B42" i="5"/>
  <c r="I42" i="5"/>
  <c r="B42" i="4"/>
  <c r="I42" i="4"/>
  <c r="J33" i="3"/>
  <c r="B42" i="3"/>
  <c r="I44" i="5" l="1"/>
  <c r="B44" i="5"/>
  <c r="I44" i="4"/>
  <c r="B44" i="4"/>
  <c r="I45" i="4"/>
  <c r="B45" i="4"/>
  <c r="I36" i="3"/>
  <c r="B36" i="3"/>
  <c r="I45" i="5" l="1"/>
  <c r="B45" i="5"/>
  <c r="D47" i="5"/>
  <c r="I47" i="5"/>
  <c r="I47" i="4"/>
  <c r="D47" i="4"/>
  <c r="I44" i="3"/>
  <c r="B44" i="3"/>
  <c r="I45" i="3" l="1"/>
  <c r="B45" i="3"/>
  <c r="I47" i="3" l="1"/>
  <c r="D47" i="3"/>
</calcChain>
</file>

<file path=xl/sharedStrings.xml><?xml version="1.0" encoding="utf-8"?>
<sst xmlns="http://schemas.openxmlformats.org/spreadsheetml/2006/main" count="117" uniqueCount="32">
  <si>
    <t>低水路部</t>
    <rPh sb="0" eb="4">
      <t>テイスイロブ</t>
    </rPh>
    <phoneticPr fontId="2"/>
  </si>
  <si>
    <t>護岸部（左岸側）</t>
    <rPh sb="0" eb="3">
      <t>ゴガンブ</t>
    </rPh>
    <rPh sb="4" eb="7">
      <t>サガンガワ</t>
    </rPh>
    <phoneticPr fontId="2"/>
  </si>
  <si>
    <t>水と接する面</t>
    <rPh sb="0" eb="1">
      <t>ミズ</t>
    </rPh>
    <rPh sb="2" eb="3">
      <t>セッ</t>
    </rPh>
    <rPh sb="5" eb="6">
      <t>メン</t>
    </rPh>
    <phoneticPr fontId="2"/>
  </si>
  <si>
    <t>合計Σ</t>
    <rPh sb="0" eb="2">
      <t>ゴウケイ</t>
    </rPh>
    <phoneticPr fontId="2"/>
  </si>
  <si>
    <t>2/3</t>
    <phoneticPr fontId="2"/>
  </si>
  <si>
    <t>＝</t>
    <phoneticPr fontId="2"/>
  </si>
  <si>
    <t>番号i</t>
    <rPh sb="0" eb="2">
      <t>バンゴウ</t>
    </rPh>
    <phoneticPr fontId="2"/>
  </si>
  <si>
    <t>水深H</t>
    <rPh sb="0" eb="2">
      <t>スイシン</t>
    </rPh>
    <phoneticPr fontId="2"/>
  </si>
  <si>
    <t>m</t>
    <phoneticPr fontId="2"/>
  </si>
  <si>
    <r>
      <t>m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2"/>
        <charset val="128"/>
      </rPr>
      <t>/s</t>
    </r>
    <phoneticPr fontId="2"/>
  </si>
  <si>
    <t>粗度係数n1</t>
    <rPh sb="0" eb="4">
      <t>ソドケイスウ</t>
    </rPh>
    <phoneticPr fontId="2"/>
  </si>
  <si>
    <t>粗度係数n2</t>
    <rPh sb="0" eb="4">
      <t>ソドケイスウ</t>
    </rPh>
    <phoneticPr fontId="2"/>
  </si>
  <si>
    <t>粗度係数n3</t>
    <rPh sb="0" eb="4">
      <t>ソドケイスウ</t>
    </rPh>
    <phoneticPr fontId="2"/>
  </si>
  <si>
    <t>水路縦断勾配I</t>
    <rPh sb="0" eb="2">
      <t>スイロ</t>
    </rPh>
    <rPh sb="2" eb="4">
      <t>ジュウダン</t>
    </rPh>
    <rPh sb="4" eb="6">
      <t>コウバイ</t>
    </rPh>
    <phoneticPr fontId="2"/>
  </si>
  <si>
    <r>
      <t>V＝1／N・R</t>
    </r>
    <r>
      <rPr>
        <vertAlign val="superscript"/>
        <sz val="11"/>
        <color theme="1"/>
        <rFont val="ＭＳ 明朝"/>
        <family val="1"/>
        <charset val="128"/>
      </rPr>
      <t>2/3</t>
    </r>
    <r>
      <rPr>
        <sz val="11"/>
        <color theme="1"/>
        <rFont val="ＭＳ 明朝"/>
        <family val="2"/>
        <charset val="128"/>
      </rPr>
      <t>・I</t>
    </r>
    <r>
      <rPr>
        <vertAlign val="superscript"/>
        <sz val="11"/>
        <color theme="1"/>
        <rFont val="ＭＳ 明朝"/>
        <family val="1"/>
        <charset val="128"/>
      </rPr>
      <t>1/2</t>
    </r>
    <phoneticPr fontId="2"/>
  </si>
  <si>
    <r>
      <t>m</t>
    </r>
    <r>
      <rPr>
        <vertAlign val="superscript"/>
        <sz val="11"/>
        <color theme="1"/>
        <rFont val="ＭＳ 明朝"/>
        <family val="1"/>
        <charset val="128"/>
      </rPr>
      <t>2</t>
    </r>
    <phoneticPr fontId="2"/>
  </si>
  <si>
    <r>
      <t>2/3</t>
    </r>
    <r>
      <rPr>
        <sz val="11"/>
        <color theme="1"/>
        <rFont val="ＭＳ 明朝"/>
        <family val="1"/>
        <charset val="128"/>
      </rPr>
      <t>・</t>
    </r>
    <phoneticPr fontId="2"/>
  </si>
  <si>
    <t>1/2</t>
    <phoneticPr fontId="2"/>
  </si>
  <si>
    <t>m/s</t>
    <phoneticPr fontId="2"/>
  </si>
  <si>
    <t>粗度係数ni</t>
    <rPh sb="0" eb="4">
      <t>ソドケイスウ</t>
    </rPh>
    <phoneticPr fontId="2"/>
  </si>
  <si>
    <r>
      <t>ni</t>
    </r>
    <r>
      <rPr>
        <vertAlign val="superscript"/>
        <sz val="11"/>
        <color theme="1"/>
        <rFont val="ＭＳ 明朝"/>
        <family val="1"/>
        <charset val="128"/>
      </rPr>
      <t>3/2</t>
    </r>
    <r>
      <rPr>
        <sz val="11"/>
        <color theme="1"/>
        <rFont val="ＭＳ 明朝"/>
        <family val="2"/>
        <charset val="128"/>
      </rPr>
      <t>・Si</t>
    </r>
    <phoneticPr fontId="2"/>
  </si>
  <si>
    <t>潤辺Si(m)</t>
    <rPh sb="0" eb="2">
      <t>ジュンペン</t>
    </rPh>
    <phoneticPr fontId="2"/>
  </si>
  <si>
    <t>計画流量Q</t>
    <rPh sb="0" eb="2">
      <t>ケイカク</t>
    </rPh>
    <rPh sb="2" eb="4">
      <t>リュウリョウ</t>
    </rPh>
    <phoneticPr fontId="2"/>
  </si>
  <si>
    <t>1．計算条件</t>
    <rPh sb="2" eb="4">
      <t>ケイサン</t>
    </rPh>
    <rPh sb="4" eb="6">
      <t>ジョウケン</t>
    </rPh>
    <phoneticPr fontId="2"/>
  </si>
  <si>
    <t>2．通水断面</t>
    <rPh sb="2" eb="4">
      <t>ツウスイ</t>
    </rPh>
    <rPh sb="4" eb="6">
      <t>ダンメン</t>
    </rPh>
    <phoneticPr fontId="2"/>
  </si>
  <si>
    <t>3．合成粗度係数</t>
    <rPh sb="2" eb="8">
      <t>ゴウセイソドケイスウ</t>
    </rPh>
    <phoneticPr fontId="2"/>
  </si>
  <si>
    <t>4．流量計算</t>
    <rPh sb="2" eb="6">
      <t>リュウリョウケイサン</t>
    </rPh>
    <phoneticPr fontId="2"/>
  </si>
  <si>
    <t>∴Qとqの差</t>
    <rPh sb="5" eb="6">
      <t>サ</t>
    </rPh>
    <phoneticPr fontId="2"/>
  </si>
  <si>
    <t>左岸側法勾配 1：</t>
    <rPh sb="0" eb="3">
      <t>サガンガワ</t>
    </rPh>
    <rPh sb="3" eb="6">
      <t>ノリコウバイ</t>
    </rPh>
    <phoneticPr fontId="2"/>
  </si>
  <si>
    <t>右岸側法勾配 1：</t>
    <rPh sb="0" eb="2">
      <t>ウガン</t>
    </rPh>
    <rPh sb="2" eb="3">
      <t>ガワ</t>
    </rPh>
    <rPh sb="3" eb="6">
      <t>ノリコウバイ</t>
    </rPh>
    <phoneticPr fontId="2"/>
  </si>
  <si>
    <t>低水路部幅S2</t>
    <rPh sb="0" eb="4">
      <t>テイスイロブ</t>
    </rPh>
    <rPh sb="4" eb="5">
      <t>ハバ</t>
    </rPh>
    <phoneticPr fontId="2"/>
  </si>
  <si>
    <t xml:space="preserve"> 台形断面</t>
    <rPh sb="1" eb="3">
      <t>ダイケイ</t>
    </rPh>
    <rPh sb="3" eb="5">
      <t>ダンメン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</si>
</sst>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7">
    <font>
      <sz val="11"/>
      <color theme="1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6"/>
      <name val="ＭＳ 明朝"/>
      <family val="2"/>
      <charset val="128"/>
    </font>
    <font>
      <vertAlign val="superscript"/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2"/>
      <charset val="128"/>
    </font>
    <font>
      <sz val="1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6" fontId="4" fillId="0" borderId="0" xfId="0" quotePrefix="1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56" fontId="0" fillId="0" borderId="0" xfId="0" quotePrefix="1" applyNumberFormat="1">
      <alignment vertical="center"/>
    </xf>
    <xf numFmtId="0" fontId="0" fillId="0" borderId="0" xfId="0" quotePrefix="1" applyAlignment="1">
      <alignment horizontal="left" vertical="center"/>
    </xf>
    <xf numFmtId="176" fontId="0" fillId="0" borderId="0" xfId="0" quotePrefix="1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quotePrefix="1" applyFont="1">
      <alignment vertical="center"/>
    </xf>
    <xf numFmtId="176" fontId="0" fillId="0" borderId="0" xfId="0" quotePrefix="1" applyNumberFormat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quotePrefix="1" applyNumberFormat="1" applyAlignment="1">
      <alignment horizontal="right" vertical="center"/>
    </xf>
    <xf numFmtId="56" fontId="0" fillId="0" borderId="0" xfId="0" quotePrefix="1" applyNumberForma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601366</xdr:colOff>
      <xdr:row>3</xdr:row>
      <xdr:rowOff>79467</xdr:rowOff>
    </xdr:from>
    <xdr:to>
      <xdr:col>8</xdr:col>
      <xdr:colOff>538811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6032006-4248-4319-8DC5-B763E9734EC2}"/>
            </a:ext>
          </a:extLst>
        </xdr:cNvPr>
        <xdr:cNvGrpSpPr/>
      </xdr:nvGrpSpPr>
      <xdr:grpSpPr>
        <a:xfrm>
          <a:off x="959506" y="582387"/>
          <a:ext cx="3275005" cy="1813321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5C20757-1085-61D8-05FF-50B4AD083E0A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AE3632E3-BB29-294C-13D7-42F501C127F4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975F02F-F547-755D-51DE-7BD806920CF3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9C0402F3-FBC5-36E1-87E4-60BA062B9475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02BA64A3-F3C7-8CD6-0F4F-D887FF6B5B86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92CEAFEF-6D8B-67E6-D9C9-2079E05BED66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0DF7DE10-C9DA-F6CF-8B0F-6E9A9053D29A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1C0ED830-410D-DFA1-4568-1A2E62D21C15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76BB9FB3-DCC1-8E46-47FF-1DADD0FF7450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55D4810A-83A3-DF35-79E9-61F324BD6322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0E488CF1-F0A6-6E15-C802-5F5B0B9EEE41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4FA90E94-D2CA-0216-E913-5329025586E5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21B3616B-5EF6-AB16-B428-4FD2758415F1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E55E1BAF-4277-1594-5D0D-1DAB8E1A14B1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613E3CAF-C19C-FDFB-9A75-35F411BCFFC3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BE93DDE7-4D8C-8305-C1F1-CB1226B24A1E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A491163B-FB7F-BF55-2A4B-6762881C68C7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2B2B02CA-867E-95F8-55AE-C892C62D75CA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BD2305B0-DA4F-3C99-E855-46ED189684F5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FE8C2D88-76CF-BDE4-D321-629D6AB53B79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F6486A7C-6E22-D7B0-FD45-EC3E38E34C41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8DF1196C-3E85-648C-3898-5BA561C33443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FA674BD0-0071-8354-2A47-45337FB3B904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1C9BD99C-030E-AA22-8D6D-8ED928FAF1A1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AB3F55F8-3D43-F5A6-6944-9CC31C908B98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08995C88-2475-5B4B-60A7-C90725A77EBB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9E34ED6A-71DF-B4A0-B55E-897578BF084C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547A345E-24D8-D018-2D39-C5249587A559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74019A96-F313-24D0-A87A-0E988F92C961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13942EEF-4E61-9412-3271-0BD29AF35392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4CE6A927-5B20-4EDA-F85F-DF9B84FE8E3A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C593F658-26A2-06B2-82BC-F3DA2F417D0F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D6F63F66-6DE2-27F2-8EC1-4ACA92927C43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959A8E6B-991D-3ABD-1E26-F700643DEF51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5C3FC837-5040-80B8-3C79-91FF1444FAE5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39313A01-EB4E-70EA-C3E6-E3E38AC023E5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E821B7C4-63E0-AD65-50CD-C82F79F0BC44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7BFD73C0-0835-84E0-691D-15DCC1F56C94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59BAF007-3F03-5C40-5636-DCE89F3CC191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48CD3ED5-61D9-0C6F-DC85-52F1279BBC26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F2E8AE3A-B057-5E7E-91B5-C41DB458AE8E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95CB0120-4346-4AEF-0A44-34357215AA4E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8FF62ED6-CABB-3C2F-5513-2CBEC91A2008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48EF7878-4FB3-7474-7777-86CBBCE72DDA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FD97B577-F037-ACCA-8367-31F2A6B22682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159801A9-6831-A586-3EB7-FF75793D020D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314494</xdr:colOff>
      <xdr:row>3</xdr:row>
      <xdr:rowOff>79467</xdr:rowOff>
    </xdr:from>
    <xdr:to>
      <xdr:col>8</xdr:col>
      <xdr:colOff>251939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CC3FFED-EE61-4B9F-AB8D-76F442D2C2EA}"/>
            </a:ext>
          </a:extLst>
        </xdr:cNvPr>
        <xdr:cNvGrpSpPr/>
      </xdr:nvGrpSpPr>
      <xdr:grpSpPr>
        <a:xfrm>
          <a:off x="673723" y="569324"/>
          <a:ext cx="3290245" cy="1765424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84E00E8-CAA4-5CB2-9919-F9C30F539EEF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50F810AE-3904-3F76-2F90-11A7863C93A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1E2FBBE8-65E9-B52C-8246-427813C67EFD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1F087B8D-8D9C-BF3A-ACBF-FB7808A665DD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6CB25AE2-C93A-ED09-F7F8-F66C00143953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7F1D59B3-3F7C-2DEF-8736-9190431C0FCA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FD4FCF38-3C45-ED62-01C2-AF87A983E43E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3AB19990-86A2-8EBF-672C-975B019508D1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461EB08A-C57A-1E96-4DDA-8C754F3A205E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5E2B11C6-5698-F1FF-BA2F-1002D6B525F6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77BB34ED-62D8-82FD-C873-B7751D6A8CCB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BF44840E-04E6-61F6-EDB5-87B6C1C21248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12722028-16AA-CF6D-6368-38CFCEE52B1E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575BB7EC-AD93-D9F5-00E5-B30EE3939FBA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7D1C8F4F-DD9C-5D86-EFBF-BE42BE3F8F92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0D312DB5-C01D-0B07-467E-CE2B2513D2D9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45A64FD0-88E6-9373-815A-2F8C1A91F034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AAC37FF6-D471-95C4-7F26-81518FCD9ED6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6F4EE664-C1D2-F488-D388-9C05793FC4E6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8F847D74-16AD-4306-EA2A-72F25A7A5256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B6A2AF80-7522-7A9F-89A7-86988557679F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F6900CD0-CD06-C71D-0F40-3DB280D41533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FB17251F-BA16-1248-3318-900BDA68450D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7ED02628-B513-D152-A183-874E3DBFE6C1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3B27C974-C97D-3D58-1497-34D080D8308E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7FA088C3-45FB-F1F4-BF6D-82368CD95371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4A4BFD3D-33C6-2783-6205-7F31EA62B8E2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2AA4AD6D-4D3A-FF3E-3BED-40A9905D504A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F75E7688-7BDE-341E-6320-A593B3D003E8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125B1491-40A8-0ABC-B192-26C202D2F1EC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6E668363-F99E-02DA-EB9B-37C0D523F482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28D52D12-66B3-6C6A-2369-D543E27F1106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CE7AA4BE-9526-ECAF-EE2D-BB310A337305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C79B7BBD-CF52-F434-B317-D996B393E0C1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A164F3CA-064A-A835-2B8E-CD1FE366D3F2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E5D046AB-C983-DB92-D945-41C4CA2A20E8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C0CC5D85-D212-892B-F2F2-ABA3145D2759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E7E94D81-31A0-3533-364B-6374F37E37EA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1ADFBF60-76C8-ADCA-18E5-93A599C1FB11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9648A0ED-B9E2-ABD9-BA5E-F939B7320B5B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F691B9DA-BB37-E561-DB00-8C40D73DC791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4C48774A-E664-347B-1AF9-BAC4AC58BB55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5A4F226E-82EF-4DDB-DE78-7ED048CB2199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8D10A003-2586-9D4A-46DB-4AB6A0B2BDCF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9FBBA79C-715A-3BEA-FD48-82AAACE8088A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D0315D7D-BCC5-229C-E8DF-935A499E7333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oneCellAnchor>
    <xdr:from>
      <xdr:col>6</xdr:col>
      <xdr:colOff>107577</xdr:colOff>
      <xdr:row>48</xdr:row>
      <xdr:rowOff>80682</xdr:rowOff>
    </xdr:from>
    <xdr:ext cx="1402875" cy="624568"/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C3A41092-D835-AFF3-FA74-21291F68BE8F}"/>
            </a:ext>
          </a:extLst>
        </xdr:cNvPr>
        <xdr:cNvSpPr/>
      </xdr:nvSpPr>
      <xdr:spPr>
        <a:xfrm>
          <a:off x="3014063" y="8397368"/>
          <a:ext cx="1402875" cy="624568"/>
        </a:xfrm>
        <a:prstGeom prst="wedgeRoundRectCallout">
          <a:avLst>
            <a:gd name="adj1" fmla="val 37445"/>
            <a:gd name="adj2" fmla="val -8261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①数式入力セル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en-US" altLang="ja-JP" sz="1100">
              <a:solidFill>
                <a:srgbClr val="FF0000"/>
              </a:solidFill>
            </a:rPr>
            <a:t>I47</a:t>
          </a:r>
          <a:r>
            <a:rPr kumimoji="1" lang="ja-JP" altLang="en-US" sz="1100">
              <a:solidFill>
                <a:srgbClr val="FF0000"/>
              </a:solidFill>
            </a:rPr>
            <a:t>」をクリック</a:t>
          </a:r>
        </a:p>
      </xdr:txBody>
    </xdr:sp>
    <xdr:clientData/>
  </xdr:oneCellAnchor>
  <xdr:oneCellAnchor>
    <xdr:from>
      <xdr:col>7</xdr:col>
      <xdr:colOff>537881</xdr:colOff>
      <xdr:row>8</xdr:row>
      <xdr:rowOff>80683</xdr:rowOff>
    </xdr:from>
    <xdr:ext cx="1694330" cy="1174375"/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BAA355C0-317C-4DB3-B160-60D59F96DC1A}"/>
            </a:ext>
          </a:extLst>
        </xdr:cNvPr>
        <xdr:cNvSpPr/>
      </xdr:nvSpPr>
      <xdr:spPr>
        <a:xfrm>
          <a:off x="3640310" y="1386969"/>
          <a:ext cx="1694330" cy="1174375"/>
        </a:xfrm>
        <a:prstGeom prst="wedgeRoundRectCallout">
          <a:avLst>
            <a:gd name="adj1" fmla="val -47653"/>
            <a:gd name="adj2" fmla="val 6719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③変化させるセル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en-US" altLang="ja-JP" sz="1100">
              <a:solidFill>
                <a:srgbClr val="FF0000"/>
              </a:solidFill>
            </a:rPr>
            <a:t>H18</a:t>
          </a:r>
          <a:r>
            <a:rPr kumimoji="1" lang="ja-JP" altLang="en-US" sz="1100">
              <a:solidFill>
                <a:srgbClr val="FF0000"/>
              </a:solidFill>
            </a:rPr>
            <a:t>」をクリック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水深</a:t>
          </a:r>
          <a:r>
            <a:rPr kumimoji="1" lang="en-US" altLang="ja-JP" sz="1100">
              <a:solidFill>
                <a:srgbClr val="FF0000"/>
              </a:solidFill>
            </a:rPr>
            <a:t>H</a:t>
          </a:r>
          <a:r>
            <a:rPr kumimoji="1" lang="ja-JP" altLang="en-US" sz="1100">
              <a:solidFill>
                <a:srgbClr val="FF0000"/>
              </a:solidFill>
            </a:rPr>
            <a:t>は仮定値として適当な値</a:t>
          </a:r>
          <a:r>
            <a:rPr kumimoji="1" lang="en-US" altLang="ja-JP" sz="1100">
              <a:solidFill>
                <a:srgbClr val="FF0000"/>
              </a:solidFill>
            </a:rPr>
            <a:t>1.5</a:t>
          </a:r>
          <a:r>
            <a:rPr kumimoji="1" lang="ja-JP" altLang="en-US" sz="1100">
              <a:solidFill>
                <a:srgbClr val="FF0000"/>
              </a:solidFill>
            </a:rPr>
            <a:t>を入力</a:t>
          </a:r>
        </a:p>
      </xdr:txBody>
    </xdr:sp>
    <xdr:clientData/>
  </xdr:oneCellAnchor>
  <xdr:twoCellAnchor editAs="oneCell">
    <xdr:from>
      <xdr:col>1</xdr:col>
      <xdr:colOff>522514</xdr:colOff>
      <xdr:row>61</xdr:row>
      <xdr:rowOff>108857</xdr:rowOff>
    </xdr:from>
    <xdr:to>
      <xdr:col>8</xdr:col>
      <xdr:colOff>160981</xdr:colOff>
      <xdr:row>73</xdr:row>
      <xdr:rowOff>111852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CC3B04E-A2AB-D043-C974-B4356B1A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3" y="10548257"/>
          <a:ext cx="2991267" cy="1962424"/>
        </a:xfrm>
        <a:prstGeom prst="rect">
          <a:avLst/>
        </a:prstGeom>
      </xdr:spPr>
    </xdr:pic>
    <xdr:clientData/>
  </xdr:twoCellAnchor>
  <xdr:twoCellAnchor>
    <xdr:from>
      <xdr:col>5</xdr:col>
      <xdr:colOff>152401</xdr:colOff>
      <xdr:row>64</xdr:row>
      <xdr:rowOff>5861</xdr:rowOff>
    </xdr:from>
    <xdr:to>
      <xdr:col>7</xdr:col>
      <xdr:colOff>369277</xdr:colOff>
      <xdr:row>66</xdr:row>
      <xdr:rowOff>123092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65C0D65-95BA-F8A1-BEC1-648D7824E6FF}"/>
            </a:ext>
          </a:extLst>
        </xdr:cNvPr>
        <xdr:cNvSpPr txBox="1"/>
      </xdr:nvSpPr>
      <xdr:spPr>
        <a:xfrm>
          <a:off x="2637693" y="11283461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4</xdr:col>
      <xdr:colOff>263769</xdr:colOff>
      <xdr:row>66</xdr:row>
      <xdr:rowOff>5861</xdr:rowOff>
    </xdr:from>
    <xdr:to>
      <xdr:col>7</xdr:col>
      <xdr:colOff>70338</xdr:colOff>
      <xdr:row>68</xdr:row>
      <xdr:rowOff>123092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1C0F138-6F1B-4BAB-9F07-F78C3082D17F}"/>
            </a:ext>
          </a:extLst>
        </xdr:cNvPr>
        <xdr:cNvSpPr txBox="1"/>
      </xdr:nvSpPr>
      <xdr:spPr>
        <a:xfrm>
          <a:off x="2338754" y="11623430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5</xdr:col>
      <xdr:colOff>193431</xdr:colOff>
      <xdr:row>67</xdr:row>
      <xdr:rowOff>169984</xdr:rowOff>
    </xdr:from>
    <xdr:to>
      <xdr:col>7</xdr:col>
      <xdr:colOff>410307</xdr:colOff>
      <xdr:row>70</xdr:row>
      <xdr:rowOff>117230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6C39884-F0FC-4C29-BF13-D0DEEF855DD3}"/>
            </a:ext>
          </a:extLst>
        </xdr:cNvPr>
        <xdr:cNvSpPr txBox="1"/>
      </xdr:nvSpPr>
      <xdr:spPr>
        <a:xfrm>
          <a:off x="2678723" y="11957538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4</xdr:col>
      <xdr:colOff>16042</xdr:colOff>
      <xdr:row>70</xdr:row>
      <xdr:rowOff>132347</xdr:rowOff>
    </xdr:from>
    <xdr:to>
      <xdr:col>6</xdr:col>
      <xdr:colOff>12339</xdr:colOff>
      <xdr:row>73</xdr:row>
      <xdr:rowOff>79593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2A50E9E-4A36-44C1-9FF4-91AA1A2797EE}"/>
            </a:ext>
          </a:extLst>
        </xdr:cNvPr>
        <xdr:cNvSpPr txBox="1"/>
      </xdr:nvSpPr>
      <xdr:spPr>
        <a:xfrm>
          <a:off x="2093495" y="12324347"/>
          <a:ext cx="814444" cy="452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601366</xdr:colOff>
      <xdr:row>3</xdr:row>
      <xdr:rowOff>79467</xdr:rowOff>
    </xdr:from>
    <xdr:to>
      <xdr:col>8</xdr:col>
      <xdr:colOff>538811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6DDFE54-ED78-4B24-83D3-1B7F887A16D2}"/>
            </a:ext>
          </a:extLst>
        </xdr:cNvPr>
        <xdr:cNvGrpSpPr/>
      </xdr:nvGrpSpPr>
      <xdr:grpSpPr>
        <a:xfrm>
          <a:off x="959954" y="590455"/>
          <a:ext cx="3272316" cy="1842905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295CD90-0936-B8FD-8EBC-7179D8AF2E0C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EE403A12-C030-7E0A-0225-D38FA705D8DA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DAE4145-FFA6-89DB-8B2C-B491D28E70CA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AFF8163F-BEED-BC64-4B9D-A11E9EB71E30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1DBB2F74-95A2-BA94-34ED-7511BF882A35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EEB7AB78-C33C-14F6-1C63-E6F1DAE358FB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ED5355E6-0ADE-5621-421A-E8D70061425F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7B519957-F51B-F2D8-1CAA-35A081D4FD78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A464DEED-9BF0-5DFB-9F93-0184EFE72DA2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1CDEF611-A702-88B8-4D0E-14C3CA95AEEE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F4C04029-4CF3-CF84-FDB5-0E4171A987F0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228A046A-9090-E85E-EB0A-F64E430DB6BE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E16B0D99-7484-E154-C607-2A922ADE3E09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A06D2EAD-E1C1-47F0-8C09-E7E55B538266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4599E4DC-1A41-8A66-5465-9B35631CC202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CA032B0B-EA9E-9C81-6FB4-4DBC9274E2A2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BA694C60-E229-48BD-73A4-D606B0A88F55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3035E444-8527-BE6E-E2F3-9F7A84329101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451EE800-5C6F-6A66-BBE2-C8CB10EC3136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C7AC0813-74E0-2207-3231-5B3F42CE02C7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D881C387-26D1-ADC0-4F0B-7E34CE9A2587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40BF0702-53F4-4FEA-9EEC-55E11296BC7E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046CDB36-2AF8-11F7-9643-4551C44023AB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ED3BAC4A-8666-158A-9AC3-CBABD59E45E6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18EF69D8-6925-E8ED-F403-9E3F2EE8EAF0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E47FB8C1-585F-DB97-738E-BCF86A411E67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6E8C6CDB-A38F-75BD-2ADD-4BC77E734FF0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720B8CC0-21F0-2924-D0C7-B0D1427597B3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F6BB08E9-D311-CA17-C5D6-4AC4FCACAC41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7A03A66C-BCFE-174A-CE14-FEFE720C6C6D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1FEA2A42-4F26-153E-E5C2-98625D257A22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AEF1C1D7-EDAB-E2DF-A76B-67CB81EBF298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1C013CAF-4274-F9DA-BC2C-C0ED03BE1A09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2DA44448-C20F-3B95-A614-C0ABD7B4A74D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B4105CFA-217B-94CD-79B9-A0A3E6DB009F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8C93F7D1-6147-A079-D826-089CA655E13B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B5A3E937-A76F-0AAD-A539-613EB2B71CDF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E21C2729-3568-6193-B647-C0E42C95577A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683C5FEF-E200-2096-6092-3B80AC957D46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1CA3FD5A-10CD-BA2E-A7A3-725DA15B252A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B120168-4A96-0BAC-7194-60EC184E1181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9AD3D94-B47F-C89D-BAA1-E5294D8A01E1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EFC573A0-9244-8BED-55FA-5FA7E43B6A03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10EA7582-D733-F305-1C50-279E9C51C340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1198EA18-34C5-493B-EE6A-B7193CAF87D0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5E3B08B2-F48F-A8B0-83ED-81554B9DD723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394450</xdr:colOff>
      <xdr:row>50</xdr:row>
      <xdr:rowOff>40747</xdr:rowOff>
    </xdr:from>
    <xdr:to>
      <xdr:col>6</xdr:col>
      <xdr:colOff>129584</xdr:colOff>
      <xdr:row>58</xdr:row>
      <xdr:rowOff>700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1A791F96-C303-5F72-D4F0-89C9B48D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38" y="8942700"/>
          <a:ext cx="2272146" cy="13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376520</xdr:colOff>
      <xdr:row>59</xdr:row>
      <xdr:rowOff>116540</xdr:rowOff>
    </xdr:from>
    <xdr:to>
      <xdr:col>6</xdr:col>
      <xdr:colOff>143436</xdr:colOff>
      <xdr:row>67</xdr:row>
      <xdr:rowOff>95671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F3DB9ED-A8E9-F2A0-CE2D-66367C06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08" y="10551458"/>
          <a:ext cx="2303928" cy="1341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247A-8038-4243-A29C-0D463BD15785}">
  <dimension ref="A1:J47"/>
  <sheetViews>
    <sheetView showGridLines="0" tabSelected="1" topLeftCell="A8" zoomScaleNormal="100" workbookViewId="0">
      <selection activeCell="L45" sqref="L45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5.6">
      <c r="D17" t="s">
        <v>22</v>
      </c>
      <c r="G17" s="23">
        <v>15</v>
      </c>
      <c r="H17" s="23"/>
      <c r="I17" t="s">
        <v>9</v>
      </c>
    </row>
    <row r="18" spans="1:10">
      <c r="D18" t="s">
        <v>7</v>
      </c>
      <c r="G18" s="24">
        <v>1.3443642228537209</v>
      </c>
      <c r="H18" s="24"/>
      <c r="I18" t="s">
        <v>8</v>
      </c>
    </row>
    <row r="19" spans="1:10">
      <c r="D19" t="s">
        <v>13</v>
      </c>
      <c r="G19" s="25">
        <f>1/200</f>
        <v>5.0000000000000001E-3</v>
      </c>
      <c r="H19" s="25"/>
      <c r="I19" t="str">
        <f>"(1/"&amp;ROUND(1/G19,3)&amp;")"</f>
        <v>(1/200)</v>
      </c>
    </row>
    <row r="20" spans="1:10">
      <c r="D20" t="s">
        <v>30</v>
      </c>
      <c r="G20" s="23">
        <v>4</v>
      </c>
      <c r="H20" s="23"/>
      <c r="I20" t="s">
        <v>8</v>
      </c>
    </row>
    <row r="21" spans="1:10">
      <c r="D21" t="s">
        <v>28</v>
      </c>
      <c r="G21" s="23">
        <v>0.5</v>
      </c>
      <c r="H21" s="23"/>
    </row>
    <row r="22" spans="1:10">
      <c r="D22" t="s">
        <v>29</v>
      </c>
      <c r="G22" s="23">
        <v>0.5</v>
      </c>
      <c r="H22" s="23"/>
    </row>
    <row r="23" spans="1:10">
      <c r="D23" t="s">
        <v>10</v>
      </c>
      <c r="G23" s="26">
        <v>2.4E-2</v>
      </c>
      <c r="H23" s="26"/>
    </row>
    <row r="24" spans="1:10">
      <c r="D24" t="s">
        <v>11</v>
      </c>
      <c r="G24" s="23">
        <v>0.03</v>
      </c>
      <c r="H24" s="23"/>
    </row>
    <row r="25" spans="1:10">
      <c r="D25" t="s">
        <v>12</v>
      </c>
      <c r="G25" s="26">
        <v>2.4E-2</v>
      </c>
      <c r="H25" s="26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1" t="s">
        <v>2</v>
      </c>
      <c r="D29" s="21"/>
      <c r="E29" s="21"/>
      <c r="F29" s="27" t="s">
        <v>19</v>
      </c>
      <c r="G29" s="27"/>
      <c r="H29" s="27"/>
      <c r="I29" s="13" t="s">
        <v>21</v>
      </c>
      <c r="J29" s="13" t="s">
        <v>20</v>
      </c>
    </row>
    <row r="30" spans="1:10">
      <c r="B30" s="13">
        <v>1</v>
      </c>
      <c r="C30" s="21" t="s">
        <v>1</v>
      </c>
      <c r="D30" s="21"/>
      <c r="E30" s="21"/>
      <c r="F30" s="22">
        <f>G23</f>
        <v>2.4E-2</v>
      </c>
      <c r="G30" s="22"/>
      <c r="H30" s="22"/>
      <c r="I30" s="14">
        <f>G18*(1^2+G21^2)^(1/2)</f>
        <v>1.5030448944097983</v>
      </c>
      <c r="J30" s="13">
        <f>ROUND(F30^(3/2)*I30,4)</f>
        <v>5.5999999999999999E-3</v>
      </c>
    </row>
    <row r="31" spans="1:10">
      <c r="B31" s="13">
        <v>2</v>
      </c>
      <c r="C31" s="21" t="s">
        <v>0</v>
      </c>
      <c r="D31" s="21"/>
      <c r="E31" s="21"/>
      <c r="F31" s="22">
        <f>G24</f>
        <v>0.03</v>
      </c>
      <c r="G31" s="22"/>
      <c r="H31" s="22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1" t="s">
        <v>1</v>
      </c>
      <c r="D32" s="21"/>
      <c r="E32" s="21"/>
      <c r="F32" s="22">
        <f>G25</f>
        <v>2.4E-2</v>
      </c>
      <c r="G32" s="22"/>
      <c r="H32" s="22"/>
      <c r="I32" s="14">
        <f>G18*(1^2+G22^2)^(1/2)</f>
        <v>1.5030448944097983</v>
      </c>
      <c r="J32" s="13">
        <f>ROUND(F32^(3/2)*I32,4)</f>
        <v>5.5999999999999999E-3</v>
      </c>
    </row>
    <row r="33" spans="1:10">
      <c r="B33" s="15"/>
      <c r="C33" s="21" t="s">
        <v>3</v>
      </c>
      <c r="D33" s="21"/>
      <c r="E33" s="21"/>
      <c r="F33" s="27"/>
      <c r="G33" s="27"/>
      <c r="H33" s="27"/>
      <c r="I33" s="14">
        <f>ROUND(SUM(I30:I32),5)</f>
        <v>7.0060900000000004</v>
      </c>
      <c r="J33" s="16">
        <f>SUM(J30:J32)</f>
        <v>3.2000000000000001E-2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8" t="str">
        <f>"∴合成粗度係数N＝("&amp;FIXED(J33,3)&amp;"/"&amp;FIXED(I33,3)&amp;")"</f>
        <v>∴合成粗度係数N＝(0.032/7.006)</v>
      </c>
      <c r="C36" s="28"/>
      <c r="D36" s="28"/>
      <c r="E36" s="28"/>
      <c r="F36" s="28"/>
      <c r="G36" s="4" t="s">
        <v>4</v>
      </c>
      <c r="H36" s="18" t="s">
        <v>5</v>
      </c>
      <c r="I36" s="17">
        <f>ROUND((J33/I33)^(2/3),5)</f>
        <v>2.7529999999999999E-2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水深H＝1.344mでの流量計算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B＝S2+H・(n1+n2)＝4.000+1.344・(0.5+0.5)＝</v>
      </c>
      <c r="I40" s="1">
        <f>ROUND(G20+G18*(G21+G22),5)</f>
        <v>5.34436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A＝(B+S2)/2・H＝(5.344+4.000)/2・1.344＝</v>
      </c>
      <c r="I41" s="1">
        <f>ROUND((I40+G20)/2*G18,5)</f>
        <v>6.28111</v>
      </c>
      <c r="J41" t="s">
        <v>15</v>
      </c>
    </row>
    <row r="42" spans="1:10">
      <c r="B42" t="str">
        <f>"R＝A／S＝"&amp;FIXED(I41,3)&amp;"／"&amp;FIXED(I33,3)&amp;"＝"</f>
        <v>R＝A／S＝6.281／7.006＝</v>
      </c>
      <c r="I42" s="1">
        <f>ROUND(I41/I33,5)</f>
        <v>0.89651999999999998</v>
      </c>
      <c r="J42" t="s">
        <v>8</v>
      </c>
    </row>
    <row r="43" spans="1:10" ht="15.6">
      <c r="B43" t="s">
        <v>14</v>
      </c>
      <c r="I43" s="1"/>
    </row>
    <row r="44" spans="1:10" ht="15.6">
      <c r="B44" s="29" t="str">
        <f>" ＝1／"&amp;FIXED(I36,4)&amp;"・"&amp;FIXED(I42,3)</f>
        <v xml:space="preserve"> ＝1／0.0275・0.897</v>
      </c>
      <c r="C44" s="29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2.3881000000000001</v>
      </c>
      <c r="J44" t="s">
        <v>18</v>
      </c>
    </row>
    <row r="45" spans="1:10" ht="15.6">
      <c r="B45" t="str">
        <f>"q＝A・V＝"&amp;FIXED(I41,3)&amp;"×"&amp;FIXED(I44,3)&amp;"＝"</f>
        <v>q＝A・V＝6.281×2.388＝</v>
      </c>
      <c r="I45" s="1">
        <f>ROUND(I41*I44,5)</f>
        <v>14.999919999999999</v>
      </c>
      <c r="J45" t="s">
        <v>9</v>
      </c>
    </row>
    <row r="46" spans="1:10">
      <c r="I46" s="1"/>
    </row>
    <row r="47" spans="1:10" ht="15.6">
      <c r="B47" s="10" t="s">
        <v>27</v>
      </c>
      <c r="D47" t="str">
        <f>"Q-q＝"&amp;FIXED(G17,3)&amp;"-"&amp;FIXED(I45,3)&amp;"＝"</f>
        <v>Q-q＝15.000-15.000＝</v>
      </c>
      <c r="I47" s="19">
        <f>G17-I45</f>
        <v>8.0000000000524096E-5</v>
      </c>
      <c r="J47" t="s">
        <v>9</v>
      </c>
    </row>
  </sheetData>
  <mergeCells count="21">
    <mergeCell ref="B36:F36"/>
    <mergeCell ref="B44:C44"/>
    <mergeCell ref="C31:E31"/>
    <mergeCell ref="F31:H31"/>
    <mergeCell ref="C32:E32"/>
    <mergeCell ref="F32:H32"/>
    <mergeCell ref="C33:E33"/>
    <mergeCell ref="F33:H33"/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2215-7FA1-4102-A9AC-4ED42FA195E8}">
  <dimension ref="A1:J48"/>
  <sheetViews>
    <sheetView showGridLines="0" topLeftCell="A36" zoomScale="70" zoomScaleNormal="70" workbookViewId="0">
      <selection activeCell="K17" sqref="K17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6.2" thickBot="1">
      <c r="D17" t="s">
        <v>22</v>
      </c>
      <c r="G17" s="23">
        <v>15</v>
      </c>
      <c r="H17" s="23"/>
      <c r="I17" t="s">
        <v>9</v>
      </c>
    </row>
    <row r="18" spans="1:10" ht="14.4" thickTop="1" thickBot="1">
      <c r="D18" t="s">
        <v>7</v>
      </c>
      <c r="G18" s="30">
        <v>1.5</v>
      </c>
      <c r="H18" s="31"/>
      <c r="I18" t="s">
        <v>8</v>
      </c>
    </row>
    <row r="19" spans="1:10" ht="13.8" thickTop="1">
      <c r="D19" t="s">
        <v>13</v>
      </c>
      <c r="G19" s="25">
        <f>1/200</f>
        <v>5.0000000000000001E-3</v>
      </c>
      <c r="H19" s="25"/>
      <c r="I19" t="str">
        <f>"(1/"&amp;ROUND(1/G19,3)&amp;")"</f>
        <v>(1/200)</v>
      </c>
    </row>
    <row r="20" spans="1:10">
      <c r="D20" t="s">
        <v>30</v>
      </c>
      <c r="G20" s="23">
        <v>4</v>
      </c>
      <c r="H20" s="23"/>
      <c r="I20" t="s">
        <v>8</v>
      </c>
    </row>
    <row r="21" spans="1:10">
      <c r="D21" t="s">
        <v>28</v>
      </c>
      <c r="G21" s="23">
        <v>0.5</v>
      </c>
      <c r="H21" s="23"/>
    </row>
    <row r="22" spans="1:10">
      <c r="D22" t="s">
        <v>29</v>
      </c>
      <c r="G22" s="23">
        <v>0.5</v>
      </c>
      <c r="H22" s="23"/>
    </row>
    <row r="23" spans="1:10">
      <c r="D23" t="s">
        <v>10</v>
      </c>
      <c r="G23" s="26">
        <v>2.4E-2</v>
      </c>
      <c r="H23" s="26"/>
    </row>
    <row r="24" spans="1:10">
      <c r="D24" t="s">
        <v>11</v>
      </c>
      <c r="G24" s="23">
        <v>0.03</v>
      </c>
      <c r="H24" s="23"/>
    </row>
    <row r="25" spans="1:10">
      <c r="D25" t="s">
        <v>12</v>
      </c>
      <c r="G25" s="26">
        <v>2.4E-2</v>
      </c>
      <c r="H25" s="26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1" t="s">
        <v>2</v>
      </c>
      <c r="D29" s="21"/>
      <c r="E29" s="21"/>
      <c r="F29" s="27" t="s">
        <v>19</v>
      </c>
      <c r="G29" s="27"/>
      <c r="H29" s="27"/>
      <c r="I29" s="13" t="s">
        <v>21</v>
      </c>
      <c r="J29" s="13" t="s">
        <v>20</v>
      </c>
    </row>
    <row r="30" spans="1:10">
      <c r="B30" s="13">
        <v>1</v>
      </c>
      <c r="C30" s="21" t="s">
        <v>1</v>
      </c>
      <c r="D30" s="21"/>
      <c r="E30" s="21"/>
      <c r="F30" s="22">
        <f>G23</f>
        <v>2.4E-2</v>
      </c>
      <c r="G30" s="22"/>
      <c r="H30" s="22"/>
      <c r="I30" s="14">
        <f>G18*(1^2+G21^2)^(1/2)</f>
        <v>1.6770509831248424</v>
      </c>
      <c r="J30" s="13">
        <f>ROUND(F30^(3/2)*I30,4)</f>
        <v>6.1999999999999998E-3</v>
      </c>
    </row>
    <row r="31" spans="1:10">
      <c r="B31" s="13">
        <v>2</v>
      </c>
      <c r="C31" s="21" t="s">
        <v>0</v>
      </c>
      <c r="D31" s="21"/>
      <c r="E31" s="21"/>
      <c r="F31" s="22">
        <f>G24</f>
        <v>0.03</v>
      </c>
      <c r="G31" s="22"/>
      <c r="H31" s="22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1" t="s">
        <v>1</v>
      </c>
      <c r="D32" s="21"/>
      <c r="E32" s="21"/>
      <c r="F32" s="22">
        <f>G25</f>
        <v>2.4E-2</v>
      </c>
      <c r="G32" s="22"/>
      <c r="H32" s="22"/>
      <c r="I32" s="14">
        <f>G18*(1^2+G22^2)^(1/2)</f>
        <v>1.6770509831248424</v>
      </c>
      <c r="J32" s="13">
        <f>ROUND(F32^(3/2)*I32,4)</f>
        <v>6.1999999999999998E-3</v>
      </c>
    </row>
    <row r="33" spans="1:10">
      <c r="B33" s="15"/>
      <c r="C33" s="21" t="s">
        <v>3</v>
      </c>
      <c r="D33" s="21"/>
      <c r="E33" s="21"/>
      <c r="F33" s="27"/>
      <c r="G33" s="27"/>
      <c r="H33" s="27"/>
      <c r="I33" s="14">
        <f>ROUND(SUM(I30:I32),5)</f>
        <v>7.3540999999999999</v>
      </c>
      <c r="J33" s="16">
        <f>SUM(J30:J32)</f>
        <v>3.32E-2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8" t="str">
        <f>"∴合成粗度係数N＝("&amp;FIXED(J33,3)&amp;"/"&amp;FIXED(I33,3)&amp;")"</f>
        <v>∴合成粗度係数N＝(0.033/7.354)</v>
      </c>
      <c r="C36" s="28"/>
      <c r="D36" s="28"/>
      <c r="E36" s="28"/>
      <c r="F36" s="28"/>
      <c r="G36" s="4" t="s">
        <v>4</v>
      </c>
      <c r="H36" s="18" t="s">
        <v>5</v>
      </c>
      <c r="I36" s="17">
        <f>ROUND((J33/I33)^(2/3),5)</f>
        <v>2.7320000000000001E-2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水深H＝1.500mでの流量計算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B＝S2+H・(n1+n2)＝4.000+1.500・(0.5+0.5)＝</v>
      </c>
      <c r="I40" s="1">
        <f>ROUND(G20+G18*(G21+G22),5)</f>
        <v>5.5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A＝(B+S2)/2・H＝(5.500+4.000)/2・1.500＝</v>
      </c>
      <c r="I41" s="1">
        <f>ROUND((I40+G20)/2*G18,5)</f>
        <v>7.125</v>
      </c>
      <c r="J41" t="s">
        <v>15</v>
      </c>
    </row>
    <row r="42" spans="1:10">
      <c r="B42" t="str">
        <f>"R＝A／S＝"&amp;FIXED(I41,3)&amp;"／"&amp;FIXED(I33,3)&amp;"＝"</f>
        <v>R＝A／S＝7.125／7.354＝</v>
      </c>
      <c r="I42" s="1">
        <f>ROUND(I41/I33,5)</f>
        <v>0.96884999999999999</v>
      </c>
      <c r="J42" t="s">
        <v>8</v>
      </c>
    </row>
    <row r="43" spans="1:10" ht="15.6">
      <c r="B43" t="s">
        <v>14</v>
      </c>
      <c r="I43" s="1"/>
    </row>
    <row r="44" spans="1:10" ht="15.6">
      <c r="B44" s="29" t="str">
        <f>" ＝1／"&amp;FIXED(I36,4)&amp;"・"&amp;FIXED(I42,3)</f>
        <v xml:space="preserve"> ＝1／0.0273・0.969</v>
      </c>
      <c r="C44" s="29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2.5342099999999999</v>
      </c>
      <c r="J44" t="s">
        <v>18</v>
      </c>
    </row>
    <row r="45" spans="1:10" ht="15.6">
      <c r="B45" t="str">
        <f>"q＝A・V＝"&amp;FIXED(I41,3)&amp;"×"&amp;FIXED(I44,3)&amp;"＝"</f>
        <v>q＝A・V＝7.125×2.534＝</v>
      </c>
      <c r="I45" s="1">
        <f>ROUND(I41*I44,5)</f>
        <v>18.056249999999999</v>
      </c>
      <c r="J45" t="s">
        <v>9</v>
      </c>
    </row>
    <row r="46" spans="1:10" ht="13.8" thickBot="1">
      <c r="I46" s="1"/>
    </row>
    <row r="47" spans="1:10" ht="16.8" thickTop="1" thickBot="1">
      <c r="B47" s="10" t="s">
        <v>27</v>
      </c>
      <c r="D47" t="str">
        <f>"Q-q＝"&amp;FIXED(G17,3)&amp;"-"&amp;FIXED(I45,3)&amp;"＝"</f>
        <v>Q-q＝15.000-18.056＝</v>
      </c>
      <c r="I47" s="20">
        <f>G17-I45</f>
        <v>-3.0562499999999986</v>
      </c>
      <c r="J47" t="s">
        <v>9</v>
      </c>
    </row>
    <row r="48" spans="1:10" ht="13.8" thickTop="1"/>
  </sheetData>
  <mergeCells count="21"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  <mergeCell ref="B36:F36"/>
    <mergeCell ref="B44:C44"/>
    <mergeCell ref="C31:E31"/>
    <mergeCell ref="F31:H31"/>
    <mergeCell ref="C32:E32"/>
    <mergeCell ref="F32:H32"/>
    <mergeCell ref="C33:E33"/>
    <mergeCell ref="F33:H33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9549-5D57-4F74-BB30-63FB8911CC8B}">
  <dimension ref="A1:J48"/>
  <sheetViews>
    <sheetView showGridLines="0" zoomScale="85" zoomScaleNormal="85" workbookViewId="0">
      <selection activeCell="L41" sqref="L41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6.2" thickBot="1">
      <c r="D17" t="s">
        <v>22</v>
      </c>
      <c r="G17" s="23">
        <v>15</v>
      </c>
      <c r="H17" s="23"/>
      <c r="I17" t="s">
        <v>9</v>
      </c>
    </row>
    <row r="18" spans="1:10" ht="14.4" thickTop="1" thickBot="1">
      <c r="D18" t="s">
        <v>7</v>
      </c>
      <c r="G18" s="30">
        <v>1.3443642228537209</v>
      </c>
      <c r="H18" s="31"/>
      <c r="I18" t="s">
        <v>8</v>
      </c>
    </row>
    <row r="19" spans="1:10" ht="13.8" thickTop="1">
      <c r="D19" t="s">
        <v>13</v>
      </c>
      <c r="G19" s="25">
        <f>1/200</f>
        <v>5.0000000000000001E-3</v>
      </c>
      <c r="H19" s="25"/>
      <c r="I19" t="str">
        <f>"(1/"&amp;ROUND(1/G19,3)&amp;")"</f>
        <v>(1/200)</v>
      </c>
    </row>
    <row r="20" spans="1:10">
      <c r="D20" t="s">
        <v>30</v>
      </c>
      <c r="G20" s="23">
        <v>4</v>
      </c>
      <c r="H20" s="23"/>
      <c r="I20" t="s">
        <v>8</v>
      </c>
    </row>
    <row r="21" spans="1:10">
      <c r="D21" t="s">
        <v>28</v>
      </c>
      <c r="G21" s="23">
        <v>0.5</v>
      </c>
      <c r="H21" s="23"/>
    </row>
    <row r="22" spans="1:10">
      <c r="D22" t="s">
        <v>29</v>
      </c>
      <c r="G22" s="23">
        <v>0.5</v>
      </c>
      <c r="H22" s="23"/>
    </row>
    <row r="23" spans="1:10">
      <c r="D23" t="s">
        <v>10</v>
      </c>
      <c r="G23" s="26">
        <v>2.4E-2</v>
      </c>
      <c r="H23" s="26"/>
    </row>
    <row r="24" spans="1:10">
      <c r="D24" t="s">
        <v>11</v>
      </c>
      <c r="G24" s="23">
        <v>0.03</v>
      </c>
      <c r="H24" s="23"/>
    </row>
    <row r="25" spans="1:10">
      <c r="D25" t="s">
        <v>12</v>
      </c>
      <c r="G25" s="26">
        <v>2.4E-2</v>
      </c>
      <c r="H25" s="26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1" t="s">
        <v>2</v>
      </c>
      <c r="D29" s="21"/>
      <c r="E29" s="21"/>
      <c r="F29" s="27" t="s">
        <v>19</v>
      </c>
      <c r="G29" s="27"/>
      <c r="H29" s="27"/>
      <c r="I29" s="13" t="s">
        <v>21</v>
      </c>
      <c r="J29" s="13" t="s">
        <v>20</v>
      </c>
    </row>
    <row r="30" spans="1:10">
      <c r="B30" s="13">
        <v>1</v>
      </c>
      <c r="C30" s="21" t="s">
        <v>1</v>
      </c>
      <c r="D30" s="21"/>
      <c r="E30" s="21"/>
      <c r="F30" s="22">
        <f>G23</f>
        <v>2.4E-2</v>
      </c>
      <c r="G30" s="22"/>
      <c r="H30" s="22"/>
      <c r="I30" s="14">
        <f>G18*(1^2+G21^2)^(1/2)</f>
        <v>1.5030448944097983</v>
      </c>
      <c r="J30" s="13">
        <f>ROUND(F30^(3/2)*I30,4)</f>
        <v>5.5999999999999999E-3</v>
      </c>
    </row>
    <row r="31" spans="1:10">
      <c r="B31" s="13">
        <v>2</v>
      </c>
      <c r="C31" s="21" t="s">
        <v>0</v>
      </c>
      <c r="D31" s="21"/>
      <c r="E31" s="21"/>
      <c r="F31" s="22">
        <f>G24</f>
        <v>0.03</v>
      </c>
      <c r="G31" s="22"/>
      <c r="H31" s="22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1" t="s">
        <v>1</v>
      </c>
      <c r="D32" s="21"/>
      <c r="E32" s="21"/>
      <c r="F32" s="22">
        <f>G25</f>
        <v>2.4E-2</v>
      </c>
      <c r="G32" s="22"/>
      <c r="H32" s="22"/>
      <c r="I32" s="14">
        <f>G18*(1^2+G22^2)^(1/2)</f>
        <v>1.5030448944097983</v>
      </c>
      <c r="J32" s="13">
        <f>ROUND(F32^(3/2)*I32,4)</f>
        <v>5.5999999999999999E-3</v>
      </c>
    </row>
    <row r="33" spans="1:10">
      <c r="B33" s="15"/>
      <c r="C33" s="21" t="s">
        <v>3</v>
      </c>
      <c r="D33" s="21"/>
      <c r="E33" s="21"/>
      <c r="F33" s="27"/>
      <c r="G33" s="27"/>
      <c r="H33" s="27"/>
      <c r="I33" s="14">
        <f>ROUND(SUM(I30:I32),5)</f>
        <v>7.0060900000000004</v>
      </c>
      <c r="J33" s="16">
        <f>SUM(J30:J32)</f>
        <v>3.2000000000000001E-2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8" t="str">
        <f>"∴合成粗度係数N＝("&amp;FIXED(J33,3)&amp;"/"&amp;FIXED(I33,3)&amp;")"</f>
        <v>∴合成粗度係数N＝(0.032/7.006)</v>
      </c>
      <c r="C36" s="28"/>
      <c r="D36" s="28"/>
      <c r="E36" s="28"/>
      <c r="F36" s="28"/>
      <c r="G36" s="4" t="s">
        <v>4</v>
      </c>
      <c r="H36" s="18" t="s">
        <v>5</v>
      </c>
      <c r="I36" s="17">
        <f>ROUND((J33/I33)^(2/3),5)</f>
        <v>2.7529999999999999E-2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水深H＝1.344mでの流量計算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B＝S2+H・(n1+n2)＝4.000+1.344・(0.5+0.5)＝</v>
      </c>
      <c r="I40" s="1">
        <f>ROUND(G20+G18*(G21+G22),5)</f>
        <v>5.34436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A＝(B+S2)/2・H＝(5.344+4.000)/2・1.344＝</v>
      </c>
      <c r="I41" s="1">
        <f>ROUND((I40+G20)/2*G18,5)</f>
        <v>6.28111</v>
      </c>
      <c r="J41" t="s">
        <v>15</v>
      </c>
    </row>
    <row r="42" spans="1:10">
      <c r="B42" t="str">
        <f>"R＝A／S＝"&amp;FIXED(I41,3)&amp;"／"&amp;FIXED(I33,3)&amp;"＝"</f>
        <v>R＝A／S＝6.281／7.006＝</v>
      </c>
      <c r="I42" s="1">
        <f>ROUND(I41/I33,5)</f>
        <v>0.89651999999999998</v>
      </c>
      <c r="J42" t="s">
        <v>8</v>
      </c>
    </row>
    <row r="43" spans="1:10" ht="15.6">
      <c r="B43" t="s">
        <v>14</v>
      </c>
      <c r="I43" s="1"/>
    </row>
    <row r="44" spans="1:10" ht="15.6">
      <c r="B44" s="29" t="str">
        <f>" ＝1／"&amp;FIXED(I36,4)&amp;"・"&amp;FIXED(I42,3)</f>
        <v xml:space="preserve"> ＝1／0.0275・0.897</v>
      </c>
      <c r="C44" s="29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2.3881000000000001</v>
      </c>
      <c r="J44" t="s">
        <v>18</v>
      </c>
    </row>
    <row r="45" spans="1:10" ht="15.6">
      <c r="B45" t="str">
        <f>"q＝A・V＝"&amp;FIXED(I41,3)&amp;"×"&amp;FIXED(I44,3)&amp;"＝"</f>
        <v>q＝A・V＝6.281×2.388＝</v>
      </c>
      <c r="I45" s="1">
        <f>ROUND(I41*I44,5)</f>
        <v>14.999919999999999</v>
      </c>
      <c r="J45" t="s">
        <v>9</v>
      </c>
    </row>
    <row r="46" spans="1:10" ht="13.8" thickBot="1">
      <c r="I46" s="1"/>
    </row>
    <row r="47" spans="1:10" ht="16.8" thickTop="1" thickBot="1">
      <c r="B47" s="10" t="s">
        <v>27</v>
      </c>
      <c r="D47" t="str">
        <f>"Q-q＝"&amp;FIXED(G17,3)&amp;"-"&amp;FIXED(I45,3)&amp;"＝"</f>
        <v>Q-q＝15.000-15.000＝</v>
      </c>
      <c r="I47" s="20">
        <f>G17-I45</f>
        <v>8.0000000000524096E-5</v>
      </c>
      <c r="J47" t="s">
        <v>9</v>
      </c>
    </row>
    <row r="48" spans="1:10" ht="13.8" thickTop="1"/>
  </sheetData>
  <mergeCells count="21"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  <mergeCell ref="B36:F36"/>
    <mergeCell ref="B44:C44"/>
    <mergeCell ref="C31:E31"/>
    <mergeCell ref="F31:H31"/>
    <mergeCell ref="C32:E32"/>
    <mergeCell ref="F32:H32"/>
    <mergeCell ref="C33:E33"/>
    <mergeCell ref="F33:H33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合成粗度での等流水深</vt:lpstr>
      <vt:lpstr>説明用(計算前)</vt:lpstr>
      <vt:lpstr>説明用 (計算後)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2026-05-09T12:02:03Z</dcterms:created>
  <dcterms:modified xsi:type="dcterms:W3CDTF">2026-05-09T12:06:23Z</dcterms:modified>
</cp:coreProperties>
</file>